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1"/>
  <workbookPr defaultThemeVersion="124226"/>
  <mc:AlternateContent xmlns:mc="http://schemas.openxmlformats.org/markup-compatibility/2006">
    <mc:Choice Requires="x15">
      <x15ac:absPath xmlns:x15ac="http://schemas.microsoft.com/office/spreadsheetml/2010/11/ac" url="/Users/admin/Adamoh/TreeOfLife.wan.io/OTCh/King_Saul/"/>
    </mc:Choice>
  </mc:AlternateContent>
  <xr:revisionPtr revIDLastSave="0" documentId="13_ncr:1_{E392BA3E-7C7F-8546-9D6E-39AA64A8232A}" xr6:coauthVersionLast="47" xr6:coauthVersionMax="47" xr10:uidLastSave="{00000000-0000-0000-0000-000000000000}"/>
  <bookViews>
    <workbookView xWindow="0" yWindow="0" windowWidth="25600" windowHeight="16000" xr2:uid="{00000000-000D-0000-FFFF-FFFF00000000}"/>
  </bookViews>
  <sheets>
    <sheet name="Sheet1" sheetId="1" r:id="rId1"/>
    <sheet name="Sheet2" sheetId="2" r:id="rId2"/>
    <sheet name="Sheet3" sheetId="3" r:id="rId3"/>
    <sheet name="Sheet4" sheetId="4" r:id="rId4"/>
    <sheet name="Sheet5" sheetId="5" r:id="rId5"/>
    <sheet name="Sheet6" sheetId="6" r:id="rId6"/>
    <sheet name="Sheet7" sheetId="7" r:id="rId7"/>
    <sheet name="Sheet8" sheetId="8" r:id="rId8"/>
    <sheet name="Sheet9" sheetId="9" r:id="rId9"/>
    <sheet name="Sheet10" sheetId="10" r:id="rId10"/>
  </sheets>
  <definedNames>
    <definedName name="_ftn1" localSheetId="0">Sheet1!$B$482</definedName>
    <definedName name="_ftn10" localSheetId="0">Sheet1!$B$493</definedName>
    <definedName name="_ftn2" localSheetId="0">Sheet1!$B$483</definedName>
    <definedName name="_ftn3" localSheetId="0">Sheet1!$B$485</definedName>
    <definedName name="_ftn4" localSheetId="0">Sheet1!$B$486</definedName>
    <definedName name="_ftn5" localSheetId="0">Sheet1!$B$488</definedName>
    <definedName name="_ftnref1" localSheetId="0">Sheet1!$J$44</definedName>
    <definedName name="_ftnref2" localSheetId="0">Sheet1!$J$45</definedName>
    <definedName name="_ftnref5" localSheetId="0">Sheet1!#REF!</definedName>
    <definedName name="_ftnref6" localSheetId="0">Sheet1!$P$229</definedName>
    <definedName name="_ftnref7" localSheetId="0">Sheet1!$P$248</definedName>
    <definedName name="_ftnref8" localSheetId="0">Sheet1!$P$271</definedName>
    <definedName name="_ftnref9" localSheetId="0">Sheet1!$P$277</definedName>
    <definedName name="AddedLines92and93inTableI" localSheetId="0">Sheet1!#REF!</definedName>
    <definedName name="Item31TableI" localSheetId="0">Sheet1!#REF!</definedName>
    <definedName name="Item58" localSheetId="0">Sheet1!#REF!</definedName>
    <definedName name="Item64TableI" localSheetId="0">Sheet1!#REF!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479" i="1" l="1"/>
  <c r="A476" i="1"/>
  <c r="A413" i="1"/>
  <c r="A405" i="1"/>
  <c r="A275" i="1"/>
  <c r="A280" i="1"/>
  <c r="A274" i="1"/>
  <c r="A269" i="1"/>
  <c r="A251" i="1"/>
  <c r="A232" i="1"/>
  <c r="A222" i="1"/>
  <c r="A218" i="1"/>
  <c r="A211" i="1"/>
  <c r="A209" i="1"/>
  <c r="A207" i="1"/>
  <c r="A192" i="1"/>
  <c r="A193" i="1" s="1"/>
  <c r="A194" i="1" s="1"/>
  <c r="A195" i="1" s="1"/>
  <c r="A196" i="1" s="1"/>
  <c r="A197" i="1" s="1"/>
  <c r="A198" i="1" s="1"/>
  <c r="A199" i="1" s="1"/>
  <c r="A200" i="1" s="1"/>
  <c r="A201" i="1" s="1"/>
  <c r="A202" i="1" s="1"/>
  <c r="A203" i="1" s="1"/>
  <c r="A204" i="1" s="1"/>
  <c r="A205" i="1" s="1"/>
  <c r="A206" i="1" s="1"/>
  <c r="A212" i="1" s="1"/>
  <c r="A213" i="1" s="1"/>
  <c r="A214" i="1" s="1"/>
  <c r="A215" i="1" s="1"/>
  <c r="A216" i="1" s="1"/>
  <c r="A219" i="1" s="1"/>
  <c r="A220" i="1" s="1"/>
  <c r="A223" i="1" s="1"/>
  <c r="A224" i="1" s="1"/>
  <c r="A225" i="1" s="1"/>
  <c r="A226" i="1" s="1"/>
  <c r="A227" i="1" s="1"/>
  <c r="A233" i="1" s="1"/>
  <c r="A234" i="1" s="1"/>
  <c r="A235" i="1" s="1"/>
  <c r="A236" i="1" s="1"/>
  <c r="A237" i="1" s="1"/>
  <c r="A238" i="1" s="1"/>
  <c r="A239" i="1" s="1"/>
  <c r="A240" i="1" s="1"/>
  <c r="A241" i="1" s="1"/>
  <c r="A242" i="1" s="1"/>
  <c r="A243" i="1" s="1"/>
  <c r="A244" i="1" s="1"/>
  <c r="A245" i="1" s="1"/>
  <c r="A246" i="1" s="1"/>
  <c r="A252" i="1" s="1"/>
  <c r="A253" i="1" s="1"/>
  <c r="A254" i="1" s="1"/>
  <c r="A255" i="1" s="1"/>
  <c r="A256" i="1" s="1"/>
  <c r="A257" i="1" s="1"/>
  <c r="A258" i="1" s="1"/>
  <c r="A259" i="1" s="1"/>
  <c r="A260" i="1" s="1"/>
  <c r="A261" i="1" s="1"/>
  <c r="A262" i="1" s="1"/>
  <c r="A263" i="1" s="1"/>
  <c r="A264" i="1" s="1"/>
  <c r="A265" i="1" s="1"/>
  <c r="A266" i="1" s="1"/>
  <c r="A191" i="1"/>
  <c r="O190" i="1"/>
  <c r="O189" i="1"/>
  <c r="O188" i="1"/>
  <c r="O187" i="1"/>
  <c r="O186" i="1"/>
  <c r="O185" i="1"/>
  <c r="O184" i="1"/>
  <c r="O183" i="1"/>
  <c r="O182" i="1"/>
  <c r="O181" i="1"/>
  <c r="O180" i="1"/>
  <c r="O179" i="1"/>
  <c r="O178" i="1"/>
  <c r="O177" i="1"/>
  <c r="O176" i="1"/>
  <c r="O175" i="1"/>
  <c r="O174" i="1"/>
  <c r="O173" i="1"/>
  <c r="O172" i="1"/>
  <c r="O171" i="1"/>
  <c r="O170" i="1"/>
  <c r="O169" i="1"/>
  <c r="O168" i="1"/>
  <c r="O167" i="1"/>
  <c r="O165" i="1"/>
  <c r="O164" i="1"/>
  <c r="O163" i="1"/>
  <c r="O162" i="1"/>
  <c r="O161" i="1"/>
  <c r="O160" i="1"/>
  <c r="O159" i="1"/>
  <c r="O158" i="1"/>
  <c r="O157" i="1"/>
  <c r="O156" i="1"/>
  <c r="O155" i="1"/>
  <c r="O154" i="1"/>
  <c r="O153" i="1"/>
  <c r="O152" i="1"/>
  <c r="O151" i="1"/>
  <c r="O150" i="1"/>
  <c r="O149" i="1"/>
  <c r="O148" i="1"/>
  <c r="O147" i="1"/>
  <c r="O146" i="1"/>
  <c r="O145" i="1"/>
  <c r="O144" i="1"/>
  <c r="O143" i="1"/>
  <c r="O142" i="1"/>
  <c r="O141" i="1"/>
  <c r="O140" i="1"/>
  <c r="O139" i="1"/>
  <c r="O138" i="1"/>
  <c r="O137" i="1"/>
  <c r="O136" i="1"/>
  <c r="O135" i="1"/>
  <c r="O134" i="1"/>
  <c r="O133" i="1"/>
  <c r="O132" i="1"/>
  <c r="O131" i="1"/>
  <c r="O130" i="1"/>
  <c r="O129" i="1"/>
  <c r="O128" i="1"/>
  <c r="O127" i="1"/>
  <c r="O126" i="1"/>
  <c r="O125" i="1"/>
  <c r="O124" i="1"/>
  <c r="O123" i="1"/>
  <c r="O122" i="1"/>
  <c r="O121" i="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N190" i="1"/>
  <c r="N189" i="1"/>
  <c r="N188" i="1"/>
  <c r="N187" i="1"/>
  <c r="N186" i="1"/>
  <c r="N185" i="1"/>
  <c r="N184" i="1"/>
  <c r="N183" i="1"/>
  <c r="N182" i="1"/>
  <c r="N181" i="1"/>
  <c r="N180" i="1"/>
  <c r="N179" i="1"/>
  <c r="N178" i="1"/>
  <c r="N177" i="1"/>
  <c r="N176" i="1"/>
  <c r="N175" i="1"/>
  <c r="N174" i="1"/>
  <c r="N173" i="1"/>
  <c r="N172" i="1"/>
  <c r="N171" i="1"/>
  <c r="N170" i="1"/>
  <c r="N169" i="1"/>
  <c r="N168" i="1"/>
  <c r="N167" i="1"/>
  <c r="N165" i="1"/>
  <c r="N164" i="1"/>
  <c r="N163" i="1"/>
  <c r="N162" i="1"/>
  <c r="N161" i="1"/>
  <c r="N160" i="1"/>
  <c r="N159" i="1"/>
  <c r="N158" i="1"/>
  <c r="N157" i="1"/>
  <c r="N156" i="1"/>
  <c r="N155" i="1"/>
  <c r="N154" i="1"/>
  <c r="N153" i="1"/>
  <c r="N152" i="1"/>
  <c r="N151" i="1"/>
  <c r="N150" i="1"/>
  <c r="N149" i="1"/>
  <c r="N148" i="1"/>
  <c r="N147" i="1"/>
  <c r="N146" i="1"/>
  <c r="N145" i="1"/>
  <c r="N144" i="1"/>
  <c r="N143" i="1"/>
  <c r="N142" i="1"/>
  <c r="N141" i="1"/>
  <c r="N140" i="1"/>
  <c r="N139" i="1"/>
  <c r="N138" i="1"/>
  <c r="N137" i="1"/>
  <c r="N136" i="1"/>
  <c r="N135" i="1"/>
  <c r="N134" i="1"/>
  <c r="N133" i="1"/>
  <c r="N132" i="1"/>
  <c r="N131" i="1"/>
  <c r="N130" i="1"/>
  <c r="N129" i="1"/>
  <c r="N128" i="1"/>
  <c r="N127" i="1"/>
  <c r="N126" i="1"/>
  <c r="N125" i="1"/>
  <c r="N124" i="1"/>
  <c r="N123" i="1"/>
  <c r="N122" i="1"/>
  <c r="N121" i="1"/>
  <c r="N120" i="1"/>
  <c r="N119" i="1"/>
  <c r="N118" i="1"/>
  <c r="N117" i="1"/>
  <c r="N116" i="1"/>
  <c r="N115" i="1"/>
  <c r="N114" i="1"/>
  <c r="N113" i="1"/>
  <c r="N112" i="1"/>
  <c r="N111" i="1"/>
  <c r="N110" i="1"/>
  <c r="N109" i="1"/>
  <c r="N108" i="1"/>
  <c r="N107" i="1"/>
  <c r="N106" i="1"/>
  <c r="N105" i="1"/>
  <c r="N104" i="1"/>
  <c r="N103" i="1"/>
  <c r="N102" i="1"/>
  <c r="N101" i="1"/>
  <c r="N100" i="1"/>
  <c r="N99" i="1"/>
  <c r="N98" i="1"/>
  <c r="N97" i="1"/>
  <c r="N96" i="1"/>
  <c r="N95" i="1"/>
  <c r="N94" i="1"/>
  <c r="N93" i="1"/>
  <c r="N92" i="1"/>
  <c r="N91" i="1"/>
  <c r="N90" i="1"/>
  <c r="N89" i="1"/>
  <c r="N88" i="1"/>
  <c r="N87" i="1"/>
  <c r="N86" i="1"/>
  <c r="N85" i="1"/>
  <c r="N84" i="1"/>
  <c r="N83" i="1"/>
  <c r="N82" i="1"/>
  <c r="N81" i="1"/>
  <c r="N80" i="1"/>
  <c r="N79" i="1"/>
  <c r="N78" i="1"/>
  <c r="N77" i="1"/>
  <c r="N76" i="1"/>
  <c r="N75" i="1"/>
  <c r="N74" i="1"/>
  <c r="N73" i="1"/>
  <c r="N72" i="1"/>
  <c r="N71" i="1"/>
  <c r="N70" i="1"/>
  <c r="N69" i="1"/>
  <c r="N68" i="1"/>
  <c r="N67" i="1"/>
  <c r="N66" i="1"/>
  <c r="N65" i="1"/>
  <c r="N64" i="1"/>
  <c r="N63" i="1"/>
  <c r="N62" i="1"/>
  <c r="N61" i="1"/>
  <c r="N60" i="1"/>
  <c r="N59" i="1"/>
  <c r="N58" i="1"/>
  <c r="N57" i="1"/>
  <c r="N56" i="1"/>
  <c r="N55" i="1"/>
  <c r="N54" i="1"/>
  <c r="N53" i="1"/>
  <c r="N52" i="1"/>
  <c r="N51" i="1"/>
  <c r="N49" i="1"/>
  <c r="N50" i="1"/>
  <c r="AR50" i="1"/>
  <c r="AR54" i="1"/>
  <c r="AR53" i="1"/>
  <c r="AR52" i="1"/>
  <c r="AR51" i="1"/>
  <c r="AS50" i="1"/>
  <c r="AN50" i="1"/>
  <c r="AS388" i="1"/>
  <c r="AU388" i="1"/>
  <c r="AT388" i="1"/>
  <c r="AG388" i="1"/>
  <c r="AH479" i="1"/>
  <c r="AH478" i="1"/>
  <c r="AH477" i="1"/>
  <c r="AH476" i="1"/>
  <c r="AH475" i="1"/>
  <c r="AH474" i="1"/>
  <c r="AH473" i="1"/>
  <c r="AH472" i="1"/>
  <c r="AH471" i="1"/>
  <c r="AH470" i="1"/>
  <c r="AH469" i="1"/>
  <c r="AH468" i="1"/>
  <c r="AH467" i="1"/>
  <c r="AH466" i="1"/>
  <c r="AH465" i="1"/>
  <c r="AH464" i="1"/>
  <c r="AH463" i="1"/>
  <c r="AH462" i="1"/>
  <c r="AH461" i="1"/>
  <c r="AH460" i="1"/>
  <c r="AH459" i="1"/>
  <c r="AH458" i="1"/>
  <c r="AH457" i="1"/>
  <c r="AH456" i="1"/>
  <c r="AH455" i="1"/>
  <c r="AH454" i="1"/>
  <c r="AH453" i="1"/>
  <c r="AH452" i="1"/>
  <c r="AH451" i="1"/>
  <c r="AH450" i="1"/>
  <c r="AH449" i="1"/>
  <c r="AH448" i="1"/>
  <c r="AH447" i="1"/>
  <c r="AH446" i="1"/>
  <c r="AH445" i="1"/>
  <c r="AH444" i="1"/>
  <c r="AH443" i="1"/>
  <c r="AH442" i="1"/>
  <c r="AH441" i="1"/>
  <c r="AH440" i="1"/>
  <c r="AH439" i="1"/>
  <c r="AH438" i="1"/>
  <c r="AH437" i="1"/>
  <c r="AH436" i="1"/>
  <c r="AH435" i="1"/>
  <c r="AH434" i="1"/>
  <c r="AH433" i="1"/>
  <c r="AH432" i="1"/>
  <c r="AH431" i="1"/>
  <c r="AH430" i="1"/>
  <c r="AH429" i="1"/>
  <c r="AH428" i="1"/>
  <c r="AH427" i="1"/>
  <c r="AH426" i="1"/>
  <c r="AH425" i="1"/>
  <c r="AH424" i="1"/>
  <c r="AH423" i="1"/>
  <c r="AH422" i="1"/>
  <c r="AH421" i="1"/>
  <c r="AH420" i="1"/>
  <c r="AH419" i="1"/>
  <c r="AH418" i="1"/>
  <c r="AH417" i="1"/>
  <c r="AH416" i="1"/>
  <c r="AH415" i="1"/>
  <c r="AH414" i="1"/>
  <c r="AH413" i="1"/>
  <c r="AH412" i="1"/>
  <c r="AH411" i="1"/>
  <c r="AH410" i="1"/>
  <c r="AH409" i="1"/>
  <c r="AH408" i="1"/>
  <c r="AH407" i="1"/>
  <c r="AH406" i="1"/>
  <c r="AH405" i="1"/>
  <c r="AH404" i="1"/>
  <c r="AH403" i="1"/>
  <c r="AH402" i="1"/>
  <c r="AH401" i="1"/>
  <c r="AH400" i="1"/>
  <c r="AH399" i="1"/>
  <c r="AH398" i="1"/>
  <c r="AH397" i="1"/>
  <c r="AH396" i="1"/>
  <c r="AH395" i="1"/>
  <c r="AH394" i="1"/>
  <c r="AH393" i="1"/>
  <c r="AH392" i="1"/>
  <c r="AH391" i="1"/>
  <c r="AH390" i="1"/>
  <c r="AH389" i="1"/>
  <c r="AH387" i="1"/>
  <c r="AH386" i="1"/>
  <c r="AH385" i="1"/>
  <c r="AH384" i="1"/>
  <c r="AH383" i="1"/>
  <c r="AH382" i="1"/>
  <c r="AH381" i="1"/>
  <c r="AH380" i="1"/>
  <c r="AH379" i="1"/>
  <c r="AH378" i="1"/>
  <c r="AH377" i="1"/>
  <c r="AH376" i="1"/>
  <c r="AH375" i="1"/>
  <c r="AH374" i="1"/>
  <c r="AH373" i="1"/>
  <c r="AH372" i="1"/>
  <c r="AH371" i="1"/>
  <c r="AH370" i="1"/>
  <c r="AH369" i="1"/>
  <c r="AH368" i="1"/>
  <c r="AH367" i="1"/>
  <c r="AH366" i="1"/>
  <c r="AH365" i="1"/>
  <c r="AH364" i="1"/>
  <c r="AH363" i="1"/>
  <c r="AH362" i="1"/>
  <c r="AH361" i="1"/>
  <c r="AH360" i="1"/>
  <c r="AH359" i="1"/>
  <c r="AH358" i="1"/>
  <c r="AH357" i="1"/>
  <c r="AH356" i="1"/>
  <c r="AH355" i="1"/>
  <c r="AH354" i="1"/>
  <c r="AH353" i="1"/>
  <c r="AH352" i="1"/>
  <c r="AH351" i="1"/>
  <c r="AH350" i="1"/>
  <c r="AH349" i="1"/>
  <c r="AH348" i="1"/>
  <c r="AH347" i="1"/>
  <c r="AH346" i="1"/>
  <c r="AH345" i="1"/>
  <c r="AH344" i="1"/>
  <c r="AH343" i="1"/>
  <c r="AH342" i="1"/>
  <c r="AH341" i="1"/>
  <c r="AH340" i="1"/>
  <c r="AH339" i="1"/>
  <c r="AH338" i="1"/>
  <c r="AH337" i="1"/>
  <c r="AH336" i="1"/>
  <c r="AH335" i="1"/>
  <c r="AH334" i="1"/>
  <c r="AH333" i="1"/>
  <c r="AH332" i="1"/>
  <c r="AH331" i="1"/>
  <c r="AH330" i="1"/>
  <c r="AH329" i="1"/>
  <c r="AH328" i="1"/>
  <c r="AH327" i="1"/>
  <c r="AH326" i="1"/>
  <c r="AH325" i="1"/>
  <c r="AH324" i="1"/>
  <c r="AH323" i="1"/>
  <c r="AH322" i="1"/>
  <c r="AH321" i="1"/>
  <c r="AH320" i="1"/>
  <c r="AH319" i="1"/>
  <c r="AH318" i="1"/>
  <c r="AH317" i="1"/>
  <c r="AH316" i="1"/>
  <c r="AH315" i="1"/>
  <c r="AH314" i="1"/>
  <c r="AH313" i="1"/>
  <c r="AH312" i="1"/>
  <c r="AH311" i="1"/>
  <c r="AH310" i="1"/>
  <c r="AH309" i="1"/>
  <c r="AH308" i="1"/>
  <c r="AH307" i="1"/>
  <c r="AH306" i="1"/>
  <c r="AH305" i="1"/>
  <c r="AH304" i="1"/>
  <c r="AH303" i="1"/>
  <c r="AH302" i="1"/>
  <c r="AH301" i="1"/>
  <c r="AH300" i="1"/>
  <c r="AH299" i="1"/>
  <c r="AH298" i="1"/>
  <c r="AH297" i="1"/>
  <c r="AH296" i="1"/>
  <c r="AH295" i="1"/>
  <c r="AH294" i="1"/>
  <c r="AH293" i="1"/>
  <c r="AH292" i="1"/>
  <c r="AH291" i="1"/>
  <c r="AH290" i="1"/>
  <c r="AH289" i="1"/>
  <c r="AH288" i="1"/>
  <c r="AH287" i="1"/>
  <c r="AH286" i="1"/>
  <c r="AH285" i="1"/>
  <c r="AH284" i="1"/>
  <c r="AH283" i="1"/>
  <c r="AH282" i="1"/>
  <c r="AH281" i="1"/>
  <c r="AH280" i="1"/>
  <c r="AH279" i="1"/>
  <c r="AH278" i="1"/>
  <c r="AH277" i="1"/>
  <c r="AH276" i="1"/>
  <c r="AH275" i="1"/>
  <c r="AH274" i="1"/>
  <c r="AH273" i="1"/>
  <c r="AH272" i="1"/>
  <c r="AH271" i="1"/>
  <c r="AH270" i="1"/>
  <c r="AH269" i="1"/>
  <c r="AH268" i="1"/>
  <c r="AH267" i="1"/>
  <c r="AH266" i="1"/>
  <c r="AH265" i="1"/>
  <c r="AH264" i="1"/>
  <c r="AH263" i="1"/>
  <c r="AH262" i="1"/>
  <c r="AH261" i="1"/>
  <c r="AH260" i="1"/>
  <c r="AH259" i="1"/>
  <c r="AH258" i="1"/>
  <c r="AH257" i="1"/>
  <c r="AH256" i="1"/>
  <c r="AH255" i="1"/>
  <c r="AH254" i="1"/>
  <c r="AH253" i="1"/>
  <c r="AH252" i="1"/>
  <c r="AH251" i="1"/>
  <c r="AH250" i="1"/>
  <c r="AH249" i="1"/>
  <c r="AH248" i="1"/>
  <c r="AH247" i="1"/>
  <c r="AH246" i="1"/>
  <c r="AH245" i="1"/>
  <c r="AH244" i="1"/>
  <c r="AH243" i="1"/>
  <c r="AH242" i="1"/>
  <c r="AH241" i="1"/>
  <c r="AH240" i="1"/>
  <c r="AH239" i="1"/>
  <c r="AH238" i="1"/>
  <c r="AH237" i="1"/>
  <c r="AH236" i="1"/>
  <c r="AH235" i="1"/>
  <c r="AH234" i="1"/>
  <c r="AH233" i="1"/>
  <c r="AH232" i="1"/>
  <c r="AH231" i="1"/>
  <c r="AH230" i="1"/>
  <c r="AH229" i="1"/>
  <c r="AH228" i="1"/>
  <c r="AH227" i="1"/>
  <c r="AH226" i="1"/>
  <c r="AH225" i="1"/>
  <c r="AH224" i="1"/>
  <c r="AH223" i="1"/>
  <c r="AH222" i="1"/>
  <c r="AH221" i="1"/>
  <c r="AH220" i="1"/>
  <c r="AH219" i="1"/>
  <c r="AH218" i="1"/>
  <c r="AH217" i="1"/>
  <c r="AH216" i="1"/>
  <c r="AH215" i="1"/>
  <c r="AH214" i="1"/>
  <c r="AH213" i="1"/>
  <c r="AH212" i="1"/>
  <c r="AH211" i="1"/>
  <c r="AH210" i="1"/>
  <c r="AH209" i="1"/>
  <c r="AH208" i="1"/>
  <c r="AH207" i="1"/>
  <c r="AH206" i="1"/>
  <c r="AH205" i="1"/>
  <c r="AH204" i="1"/>
  <c r="AH203" i="1"/>
  <c r="AH202" i="1"/>
  <c r="AH201" i="1"/>
  <c r="AH200" i="1"/>
  <c r="AH199" i="1"/>
  <c r="AH198" i="1"/>
  <c r="AH197" i="1"/>
  <c r="AH196" i="1"/>
  <c r="AH195" i="1"/>
  <c r="AH194" i="1"/>
  <c r="AH193" i="1"/>
  <c r="AH192" i="1"/>
  <c r="AH191" i="1"/>
  <c r="AH190" i="1"/>
  <c r="AG479" i="1"/>
  <c r="AG478" i="1"/>
  <c r="AG477" i="1"/>
  <c r="AG476" i="1"/>
  <c r="AG475" i="1"/>
  <c r="AG474" i="1"/>
  <c r="AG473" i="1"/>
  <c r="AG472" i="1"/>
  <c r="AG471" i="1"/>
  <c r="AG470" i="1"/>
  <c r="AG469" i="1"/>
  <c r="AG468" i="1"/>
  <c r="AG467" i="1"/>
  <c r="AG466" i="1"/>
  <c r="AG465" i="1"/>
  <c r="AG464" i="1"/>
  <c r="AG463" i="1"/>
  <c r="AG462" i="1"/>
  <c r="AG461" i="1"/>
  <c r="AG460" i="1"/>
  <c r="AG459" i="1"/>
  <c r="AG458" i="1"/>
  <c r="AG457" i="1"/>
  <c r="AG456" i="1"/>
  <c r="AG455" i="1"/>
  <c r="AG454" i="1"/>
  <c r="AG453" i="1"/>
  <c r="AG452" i="1"/>
  <c r="AG451" i="1"/>
  <c r="AG450" i="1"/>
  <c r="AG449" i="1"/>
  <c r="AG448" i="1"/>
  <c r="AG447" i="1"/>
  <c r="AG446" i="1"/>
  <c r="AG445" i="1"/>
  <c r="AG444" i="1"/>
  <c r="AG443" i="1"/>
  <c r="AG442" i="1"/>
  <c r="AG441" i="1"/>
  <c r="AG440" i="1"/>
  <c r="AG439" i="1"/>
  <c r="AG438" i="1"/>
  <c r="AG437" i="1"/>
  <c r="AG436" i="1"/>
  <c r="AG435" i="1"/>
  <c r="AG434" i="1"/>
  <c r="AG433" i="1"/>
  <c r="AG432" i="1"/>
  <c r="AG431" i="1"/>
  <c r="AG430" i="1"/>
  <c r="AG429" i="1"/>
  <c r="AG428" i="1"/>
  <c r="AG427" i="1"/>
  <c r="AG426" i="1"/>
  <c r="AG425" i="1"/>
  <c r="AG424" i="1"/>
  <c r="AG423" i="1"/>
  <c r="AG422" i="1"/>
  <c r="AG421" i="1"/>
  <c r="AG420" i="1"/>
  <c r="AG419" i="1"/>
  <c r="AG418" i="1"/>
  <c r="AG417" i="1"/>
  <c r="AG416" i="1"/>
  <c r="AG415" i="1"/>
  <c r="AG414" i="1"/>
  <c r="AG413" i="1"/>
  <c r="AG412" i="1"/>
  <c r="AG411" i="1"/>
  <c r="AG410" i="1"/>
  <c r="AG409" i="1"/>
  <c r="AG408" i="1"/>
  <c r="AG407" i="1"/>
  <c r="AG406" i="1"/>
  <c r="AG405" i="1"/>
  <c r="AG404" i="1"/>
  <c r="AG403" i="1"/>
  <c r="AG402" i="1"/>
  <c r="AG401" i="1"/>
  <c r="AG400" i="1"/>
  <c r="AG399" i="1"/>
  <c r="AG398" i="1"/>
  <c r="AG397" i="1"/>
  <c r="AG396" i="1"/>
  <c r="AG395" i="1"/>
  <c r="AG394" i="1"/>
  <c r="AG393" i="1"/>
  <c r="AG392" i="1"/>
  <c r="AG391" i="1"/>
  <c r="AG390" i="1"/>
  <c r="AG389" i="1"/>
  <c r="AG387" i="1"/>
  <c r="AG386" i="1"/>
  <c r="AG385" i="1"/>
  <c r="AG384" i="1"/>
  <c r="AG383" i="1"/>
  <c r="AG382" i="1"/>
  <c r="AG381" i="1"/>
  <c r="AG380" i="1"/>
  <c r="AG379" i="1"/>
  <c r="AG378" i="1"/>
  <c r="AG377" i="1"/>
  <c r="AG376" i="1"/>
  <c r="AG375" i="1"/>
  <c r="AG374" i="1"/>
  <c r="AG373" i="1"/>
  <c r="AG372" i="1"/>
  <c r="AG371" i="1"/>
  <c r="AG370" i="1"/>
  <c r="AG369" i="1"/>
  <c r="AG368" i="1"/>
  <c r="AG367" i="1"/>
  <c r="AG366" i="1"/>
  <c r="AG365" i="1"/>
  <c r="AG364" i="1"/>
  <c r="AG363" i="1"/>
  <c r="AG362" i="1"/>
  <c r="AG361" i="1"/>
  <c r="AG360" i="1"/>
  <c r="AG359" i="1"/>
  <c r="AG358" i="1"/>
  <c r="AG357" i="1"/>
  <c r="AG356" i="1"/>
  <c r="AG355" i="1"/>
  <c r="AG354" i="1"/>
  <c r="AG353" i="1"/>
  <c r="AG352" i="1"/>
  <c r="AG351" i="1"/>
  <c r="AG350" i="1"/>
  <c r="AG349" i="1"/>
  <c r="AG348" i="1"/>
  <c r="AG347" i="1"/>
  <c r="AG346" i="1"/>
  <c r="AG345" i="1"/>
  <c r="AG344" i="1"/>
  <c r="AG343" i="1"/>
  <c r="AG342" i="1"/>
  <c r="AG341" i="1"/>
  <c r="AG340" i="1"/>
  <c r="AG339" i="1"/>
  <c r="AG338" i="1"/>
  <c r="AG337" i="1"/>
  <c r="AG336" i="1"/>
  <c r="AG335" i="1"/>
  <c r="AG334" i="1"/>
  <c r="AG333" i="1"/>
  <c r="AG332" i="1"/>
  <c r="AG331" i="1"/>
  <c r="AG330" i="1"/>
  <c r="AG329" i="1"/>
  <c r="AG328" i="1"/>
  <c r="AG327" i="1"/>
  <c r="AG326" i="1"/>
  <c r="AG325" i="1"/>
  <c r="AG324" i="1"/>
  <c r="AG323" i="1"/>
  <c r="AG322" i="1"/>
  <c r="AG321" i="1"/>
  <c r="AG320" i="1"/>
  <c r="AG319" i="1"/>
  <c r="AG318" i="1"/>
  <c r="AG317" i="1"/>
  <c r="AG316" i="1"/>
  <c r="AG315" i="1"/>
  <c r="AG314" i="1"/>
  <c r="AG313" i="1"/>
  <c r="AG312" i="1"/>
  <c r="AG311" i="1"/>
  <c r="AG310" i="1"/>
  <c r="AG309" i="1"/>
  <c r="AG308" i="1"/>
  <c r="AG307" i="1"/>
  <c r="AG306" i="1"/>
  <c r="AG305" i="1"/>
  <c r="AG304" i="1"/>
  <c r="AG303" i="1"/>
  <c r="AG302" i="1"/>
  <c r="AG301" i="1"/>
  <c r="AG300" i="1"/>
  <c r="AG299" i="1"/>
  <c r="AG298" i="1"/>
  <c r="AG297" i="1"/>
  <c r="AG296" i="1"/>
  <c r="AG295" i="1"/>
  <c r="AG294" i="1"/>
  <c r="AG293" i="1"/>
  <c r="AG292" i="1"/>
  <c r="AG291" i="1"/>
  <c r="AG290" i="1"/>
  <c r="AG289" i="1"/>
  <c r="AG288" i="1"/>
  <c r="AG287" i="1"/>
  <c r="AG286" i="1"/>
  <c r="AG285" i="1"/>
  <c r="AG284" i="1"/>
  <c r="AG283" i="1"/>
  <c r="AG282" i="1"/>
  <c r="AG281" i="1"/>
  <c r="AG280" i="1"/>
  <c r="AG279" i="1"/>
  <c r="AG278" i="1"/>
  <c r="AG277" i="1"/>
  <c r="AG276" i="1"/>
  <c r="AG275" i="1"/>
  <c r="AG274" i="1"/>
  <c r="AG273" i="1"/>
  <c r="AG272" i="1"/>
  <c r="AG271" i="1"/>
  <c r="AG270" i="1"/>
  <c r="AG269" i="1"/>
  <c r="AG268" i="1"/>
  <c r="AG267" i="1"/>
  <c r="AG266" i="1"/>
  <c r="AG265" i="1"/>
  <c r="AG264" i="1"/>
  <c r="AG263" i="1"/>
  <c r="AG262" i="1"/>
  <c r="AG261" i="1"/>
  <c r="AG260" i="1"/>
  <c r="AG259" i="1"/>
  <c r="AG258" i="1"/>
  <c r="AG257" i="1"/>
  <c r="AG256" i="1"/>
  <c r="AG255" i="1"/>
  <c r="AG254" i="1"/>
  <c r="AG253" i="1"/>
  <c r="AG252" i="1"/>
  <c r="AG251" i="1"/>
  <c r="AG250" i="1"/>
  <c r="AG249" i="1"/>
  <c r="AG248" i="1"/>
  <c r="AG247" i="1"/>
  <c r="AG246" i="1"/>
  <c r="AG245" i="1"/>
  <c r="AG244" i="1"/>
  <c r="AG243" i="1"/>
  <c r="AG242" i="1"/>
  <c r="AG241" i="1"/>
  <c r="AG240" i="1"/>
  <c r="AG239" i="1"/>
  <c r="AG238" i="1"/>
  <c r="AG237" i="1"/>
  <c r="AG236" i="1"/>
  <c r="AG235" i="1"/>
  <c r="AG234" i="1"/>
  <c r="AG233" i="1"/>
  <c r="AG232" i="1"/>
  <c r="AG231" i="1"/>
  <c r="AG230" i="1"/>
  <c r="AG229" i="1"/>
  <c r="AG228" i="1"/>
  <c r="AG227" i="1"/>
  <c r="AG226" i="1"/>
  <c r="AG225" i="1"/>
  <c r="AG224" i="1"/>
  <c r="AG223" i="1"/>
  <c r="AG222" i="1"/>
  <c r="AG221" i="1"/>
  <c r="AG220" i="1"/>
  <c r="AG219" i="1"/>
  <c r="AG218" i="1"/>
  <c r="AG217" i="1"/>
  <c r="AG216" i="1"/>
  <c r="AG215" i="1"/>
  <c r="AG214" i="1"/>
  <c r="AG213" i="1"/>
  <c r="AG212" i="1"/>
  <c r="AG211" i="1"/>
  <c r="AG210" i="1"/>
  <c r="AG209" i="1"/>
  <c r="AG208" i="1"/>
  <c r="AG207" i="1"/>
  <c r="AG206" i="1"/>
  <c r="AG205" i="1"/>
  <c r="AG204" i="1"/>
  <c r="AG203" i="1"/>
  <c r="AG202" i="1"/>
  <c r="AG201" i="1"/>
  <c r="AG200" i="1"/>
  <c r="AG199" i="1"/>
  <c r="AG198" i="1"/>
  <c r="AG197" i="1"/>
  <c r="AG196" i="1"/>
  <c r="AG195" i="1"/>
  <c r="AG194" i="1"/>
  <c r="AG193" i="1"/>
  <c r="AG192" i="1"/>
  <c r="AG190" i="1"/>
  <c r="AG191" i="1"/>
  <c r="M49" i="1"/>
  <c r="M190" i="1"/>
  <c r="M189" i="1"/>
  <c r="M188" i="1"/>
  <c r="M187" i="1"/>
  <c r="M186" i="1"/>
  <c r="M185" i="1"/>
  <c r="M184" i="1"/>
  <c r="M183" i="1"/>
  <c r="M182" i="1"/>
  <c r="M181" i="1"/>
  <c r="M180" i="1"/>
  <c r="M179" i="1"/>
  <c r="M178" i="1"/>
  <c r="M177" i="1"/>
  <c r="M176" i="1"/>
  <c r="M175" i="1"/>
  <c r="M174" i="1"/>
  <c r="M173" i="1"/>
  <c r="M172" i="1"/>
  <c r="M171" i="1"/>
  <c r="M170" i="1"/>
  <c r="M169" i="1"/>
  <c r="M168" i="1"/>
  <c r="M167" i="1"/>
  <c r="M166" i="1"/>
  <c r="O166" i="1" s="1"/>
  <c r="M165" i="1"/>
  <c r="M164" i="1"/>
  <c r="M163" i="1"/>
  <c r="M162" i="1"/>
  <c r="M161" i="1"/>
  <c r="M160" i="1"/>
  <c r="M159" i="1"/>
  <c r="M158" i="1"/>
  <c r="M157" i="1"/>
  <c r="M156" i="1"/>
  <c r="M155" i="1"/>
  <c r="M154" i="1"/>
  <c r="M153" i="1"/>
  <c r="M152" i="1"/>
  <c r="M151" i="1"/>
  <c r="M150" i="1"/>
  <c r="M149" i="1"/>
  <c r="M148" i="1"/>
  <c r="M147" i="1"/>
  <c r="M146" i="1"/>
  <c r="M145" i="1"/>
  <c r="M144" i="1"/>
  <c r="M143" i="1"/>
  <c r="M142" i="1"/>
  <c r="M141" i="1"/>
  <c r="M140" i="1"/>
  <c r="M139" i="1"/>
  <c r="M138" i="1"/>
  <c r="M137" i="1"/>
  <c r="M136" i="1"/>
  <c r="M135" i="1"/>
  <c r="M134" i="1"/>
  <c r="M133" i="1"/>
  <c r="M132" i="1"/>
  <c r="M131" i="1"/>
  <c r="M130" i="1"/>
  <c r="M129" i="1"/>
  <c r="M128" i="1"/>
  <c r="M127" i="1"/>
  <c r="M126" i="1"/>
  <c r="M125" i="1"/>
  <c r="M124" i="1"/>
  <c r="M123" i="1"/>
  <c r="M122" i="1"/>
  <c r="M121" i="1"/>
  <c r="M120" i="1"/>
  <c r="M119" i="1"/>
  <c r="M118" i="1"/>
  <c r="M117" i="1"/>
  <c r="M116" i="1"/>
  <c r="M115" i="1"/>
  <c r="M114" i="1"/>
  <c r="M113" i="1"/>
  <c r="M112" i="1"/>
  <c r="M111" i="1"/>
  <c r="M110" i="1"/>
  <c r="M109" i="1"/>
  <c r="M108"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AG79" i="1"/>
  <c r="AG78" i="1"/>
  <c r="AG77" i="1"/>
  <c r="AG76" i="1"/>
  <c r="AG75" i="1"/>
  <c r="AG74" i="1"/>
  <c r="AI72" i="1"/>
  <c r="AH72" i="1"/>
  <c r="AG72" i="1" s="1"/>
  <c r="AI71" i="1"/>
  <c r="AH71" i="1"/>
  <c r="AG71" i="1" s="1"/>
  <c r="AI70" i="1"/>
  <c r="AH70" i="1"/>
  <c r="AG70" i="1" s="1"/>
  <c r="AG69" i="1"/>
  <c r="AI69" i="1"/>
  <c r="AH69" i="1"/>
  <c r="AI68" i="1"/>
  <c r="AG54" i="1"/>
  <c r="AH54" i="1" s="1"/>
  <c r="AI54" i="1"/>
  <c r="AG65" i="1"/>
  <c r="AG64" i="1"/>
  <c r="AH65" i="1"/>
  <c r="AG61" i="1"/>
  <c r="AG55" i="1"/>
  <c r="AG60" i="1"/>
  <c r="AG53" i="1"/>
  <c r="AH53" i="1" s="1"/>
  <c r="AG52" i="1"/>
  <c r="AG56" i="1"/>
  <c r="AH56" i="1" s="1"/>
  <c r="AG49" i="1"/>
  <c r="AI49" i="1"/>
  <c r="AH49" i="1"/>
  <c r="AH50" i="1"/>
  <c r="AI50" i="1"/>
  <c r="AG50" i="1"/>
  <c r="AM49" i="1"/>
  <c r="H190" i="1"/>
  <c r="G190" i="1"/>
  <c r="H189" i="1"/>
  <c r="G189" i="1"/>
  <c r="H188" i="1"/>
  <c r="G188" i="1"/>
  <c r="H187" i="1"/>
  <c r="G187" i="1"/>
  <c r="H186" i="1"/>
  <c r="G186" i="1"/>
  <c r="H185" i="1"/>
  <c r="G185" i="1"/>
  <c r="H184" i="1"/>
  <c r="G184" i="1"/>
  <c r="H183" i="1"/>
  <c r="G183" i="1"/>
  <c r="H182" i="1"/>
  <c r="G182" i="1"/>
  <c r="H181" i="1"/>
  <c r="G181" i="1"/>
  <c r="H180" i="1"/>
  <c r="G180" i="1"/>
  <c r="H179" i="1"/>
  <c r="G179" i="1"/>
  <c r="H178" i="1"/>
  <c r="G178" i="1"/>
  <c r="H177" i="1"/>
  <c r="G177" i="1"/>
  <c r="H176" i="1"/>
  <c r="G176" i="1"/>
  <c r="H175" i="1"/>
  <c r="G175" i="1"/>
  <c r="H174" i="1"/>
  <c r="G174" i="1"/>
  <c r="H173" i="1"/>
  <c r="G173" i="1"/>
  <c r="H172" i="1"/>
  <c r="G172" i="1"/>
  <c r="H171" i="1"/>
  <c r="G171" i="1"/>
  <c r="H170" i="1"/>
  <c r="G170" i="1"/>
  <c r="H169" i="1"/>
  <c r="G169" i="1"/>
  <c r="H168" i="1"/>
  <c r="G168" i="1"/>
  <c r="H167" i="1"/>
  <c r="G167" i="1"/>
  <c r="H166" i="1"/>
  <c r="G166" i="1"/>
  <c r="H165" i="1"/>
  <c r="G165" i="1"/>
  <c r="H164" i="1"/>
  <c r="G164" i="1"/>
  <c r="H163" i="1"/>
  <c r="G163" i="1"/>
  <c r="H162" i="1"/>
  <c r="G162" i="1"/>
  <c r="H161" i="1"/>
  <c r="G161" i="1"/>
  <c r="H160" i="1"/>
  <c r="G160" i="1"/>
  <c r="H159" i="1"/>
  <c r="G159" i="1"/>
  <c r="H158" i="1"/>
  <c r="G158" i="1"/>
  <c r="H157" i="1"/>
  <c r="G157" i="1"/>
  <c r="H156" i="1"/>
  <c r="G156" i="1"/>
  <c r="H155" i="1"/>
  <c r="G155" i="1"/>
  <c r="H154" i="1"/>
  <c r="G154" i="1"/>
  <c r="H153" i="1"/>
  <c r="G153" i="1"/>
  <c r="H152" i="1"/>
  <c r="G152" i="1"/>
  <c r="H151" i="1"/>
  <c r="G151" i="1"/>
  <c r="H150" i="1"/>
  <c r="G150" i="1"/>
  <c r="H149" i="1"/>
  <c r="G149" i="1"/>
  <c r="H148" i="1"/>
  <c r="G148" i="1"/>
  <c r="H147" i="1"/>
  <c r="G147" i="1"/>
  <c r="H146" i="1"/>
  <c r="G146" i="1"/>
  <c r="H145" i="1"/>
  <c r="G145" i="1"/>
  <c r="H144" i="1"/>
  <c r="G144" i="1"/>
  <c r="H143" i="1"/>
  <c r="G143" i="1"/>
  <c r="H142" i="1"/>
  <c r="G142" i="1"/>
  <c r="H141" i="1"/>
  <c r="G141" i="1"/>
  <c r="H140" i="1"/>
  <c r="G140" i="1"/>
  <c r="H139" i="1"/>
  <c r="G139" i="1"/>
  <c r="H138" i="1"/>
  <c r="G138" i="1"/>
  <c r="H137" i="1"/>
  <c r="G137" i="1"/>
  <c r="H136" i="1"/>
  <c r="G136" i="1"/>
  <c r="H135" i="1"/>
  <c r="G135" i="1"/>
  <c r="H134" i="1"/>
  <c r="G134" i="1"/>
  <c r="H133" i="1"/>
  <c r="G133" i="1"/>
  <c r="H132" i="1"/>
  <c r="G132" i="1"/>
  <c r="H131" i="1"/>
  <c r="G131" i="1"/>
  <c r="H130" i="1"/>
  <c r="G130" i="1"/>
  <c r="H129" i="1"/>
  <c r="G129" i="1"/>
  <c r="H128" i="1"/>
  <c r="G128" i="1"/>
  <c r="H127" i="1"/>
  <c r="G127" i="1"/>
  <c r="H126" i="1"/>
  <c r="G126" i="1"/>
  <c r="H125" i="1"/>
  <c r="G125" i="1"/>
  <c r="H124" i="1"/>
  <c r="G124" i="1"/>
  <c r="H123" i="1"/>
  <c r="G123" i="1"/>
  <c r="H122" i="1"/>
  <c r="G122" i="1"/>
  <c r="H121" i="1"/>
  <c r="G121" i="1"/>
  <c r="H120" i="1"/>
  <c r="G120" i="1"/>
  <c r="H119" i="1"/>
  <c r="G119" i="1"/>
  <c r="H118" i="1"/>
  <c r="G118" i="1"/>
  <c r="H117" i="1"/>
  <c r="G117" i="1"/>
  <c r="H116" i="1"/>
  <c r="G116" i="1"/>
  <c r="H115" i="1"/>
  <c r="G115" i="1"/>
  <c r="H114" i="1"/>
  <c r="G114" i="1"/>
  <c r="H113" i="1"/>
  <c r="G113" i="1"/>
  <c r="H112" i="1"/>
  <c r="G112" i="1"/>
  <c r="H111" i="1"/>
  <c r="G111" i="1"/>
  <c r="H110" i="1"/>
  <c r="G110" i="1"/>
  <c r="H109" i="1"/>
  <c r="G109" i="1"/>
  <c r="H108" i="1"/>
  <c r="G108" i="1"/>
  <c r="H107" i="1"/>
  <c r="G107" i="1"/>
  <c r="H106" i="1"/>
  <c r="G106" i="1"/>
  <c r="H105" i="1"/>
  <c r="G105" i="1"/>
  <c r="H104" i="1"/>
  <c r="G104" i="1"/>
  <c r="H103" i="1"/>
  <c r="G103" i="1"/>
  <c r="H102" i="1"/>
  <c r="G102" i="1"/>
  <c r="H101" i="1"/>
  <c r="G101" i="1"/>
  <c r="H100" i="1"/>
  <c r="G100" i="1"/>
  <c r="H99" i="1"/>
  <c r="G99" i="1"/>
  <c r="H98" i="1"/>
  <c r="G98" i="1"/>
  <c r="H97" i="1"/>
  <c r="G97" i="1"/>
  <c r="H96" i="1"/>
  <c r="G96" i="1"/>
  <c r="H95" i="1"/>
  <c r="G95" i="1"/>
  <c r="H94" i="1"/>
  <c r="G94" i="1"/>
  <c r="H93" i="1"/>
  <c r="G93" i="1"/>
  <c r="H92" i="1"/>
  <c r="G92" i="1"/>
  <c r="H91" i="1"/>
  <c r="G91" i="1"/>
  <c r="H90" i="1"/>
  <c r="G90" i="1"/>
  <c r="H89" i="1"/>
  <c r="G89" i="1"/>
  <c r="H88" i="1"/>
  <c r="G88" i="1"/>
  <c r="H87" i="1"/>
  <c r="G87" i="1"/>
  <c r="H86" i="1"/>
  <c r="G86" i="1"/>
  <c r="H85" i="1"/>
  <c r="G85" i="1"/>
  <c r="H84" i="1"/>
  <c r="G84" i="1"/>
  <c r="H83" i="1"/>
  <c r="G83" i="1"/>
  <c r="H82" i="1"/>
  <c r="G82" i="1"/>
  <c r="H81" i="1"/>
  <c r="G81" i="1"/>
  <c r="H80" i="1"/>
  <c r="G80" i="1"/>
  <c r="H79" i="1"/>
  <c r="G79" i="1"/>
  <c r="H78" i="1"/>
  <c r="G78" i="1"/>
  <c r="H77" i="1"/>
  <c r="G77" i="1"/>
  <c r="H76" i="1"/>
  <c r="G76" i="1"/>
  <c r="H75" i="1"/>
  <c r="G75" i="1"/>
  <c r="H74" i="1"/>
  <c r="G74" i="1"/>
  <c r="H73" i="1"/>
  <c r="G73" i="1"/>
  <c r="H72" i="1"/>
  <c r="G72" i="1"/>
  <c r="H71" i="1"/>
  <c r="G71" i="1"/>
  <c r="H70" i="1"/>
  <c r="G70" i="1"/>
  <c r="H69" i="1"/>
  <c r="G69" i="1"/>
  <c r="H68" i="1"/>
  <c r="G68" i="1"/>
  <c r="H67" i="1"/>
  <c r="G67" i="1"/>
  <c r="H66" i="1"/>
  <c r="G66" i="1"/>
  <c r="H65" i="1"/>
  <c r="G65" i="1"/>
  <c r="H64" i="1"/>
  <c r="G64" i="1"/>
  <c r="H63" i="1"/>
  <c r="G63" i="1"/>
  <c r="H62" i="1"/>
  <c r="G62" i="1"/>
  <c r="H61" i="1"/>
  <c r="G61" i="1"/>
  <c r="H60" i="1"/>
  <c r="G60" i="1"/>
  <c r="H59" i="1"/>
  <c r="G59" i="1"/>
  <c r="H58" i="1"/>
  <c r="G58" i="1"/>
  <c r="H57" i="1"/>
  <c r="G57" i="1"/>
  <c r="H56" i="1"/>
  <c r="G56" i="1"/>
  <c r="H55" i="1"/>
  <c r="G55" i="1"/>
  <c r="H54" i="1"/>
  <c r="G54" i="1"/>
  <c r="H53" i="1"/>
  <c r="G53" i="1"/>
  <c r="H52" i="1"/>
  <c r="G52" i="1"/>
  <c r="H51" i="1"/>
  <c r="G51" i="1"/>
  <c r="H50" i="1"/>
  <c r="G50" i="1"/>
  <c r="H49" i="1"/>
  <c r="G49" i="1"/>
  <c r="A49" i="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K478" i="1"/>
  <c r="K477" i="1"/>
  <c r="K475" i="1"/>
  <c r="K412" i="1"/>
  <c r="I412" i="1" s="1"/>
  <c r="K404" i="1"/>
  <c r="K403" i="1"/>
  <c r="K279" i="1"/>
  <c r="K278" i="1"/>
  <c r="K277" i="1"/>
  <c r="K276" i="1"/>
  <c r="K273" i="1"/>
  <c r="I273" i="1" s="1"/>
  <c r="K272" i="1"/>
  <c r="I272" i="1" s="1"/>
  <c r="K271" i="1"/>
  <c r="I271" i="1" s="1"/>
  <c r="K270" i="1"/>
  <c r="I270" i="1" s="1"/>
  <c r="K268" i="1"/>
  <c r="I268" i="1" s="1"/>
  <c r="K267" i="1"/>
  <c r="I267" i="1" s="1"/>
  <c r="K250" i="1"/>
  <c r="K249" i="1"/>
  <c r="K248" i="1"/>
  <c r="K247" i="1"/>
  <c r="K231" i="1"/>
  <c r="K230" i="1"/>
  <c r="K229" i="1"/>
  <c r="K228" i="1"/>
  <c r="K221" i="1"/>
  <c r="K217" i="1"/>
  <c r="K208" i="1"/>
  <c r="O455" i="1"/>
  <c r="K455" i="1" s="1"/>
  <c r="A281" i="1" l="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6" i="1" s="1"/>
  <c r="A407" i="1" s="1"/>
  <c r="A408" i="1" s="1"/>
  <c r="A409" i="1" s="1"/>
  <c r="A410" i="1" s="1"/>
  <c r="A411"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N166" i="1"/>
  <c r="N479" i="1"/>
  <c r="N478" i="1"/>
  <c r="I478" i="1" s="1"/>
  <c r="N477" i="1"/>
  <c r="I477" i="1" s="1"/>
  <c r="N476" i="1"/>
  <c r="N475" i="1"/>
  <c r="I475" i="1" s="1"/>
  <c r="N474" i="1"/>
  <c r="N473" i="1"/>
  <c r="N472" i="1"/>
  <c r="N471" i="1"/>
  <c r="N470" i="1"/>
  <c r="N469" i="1"/>
  <c r="N468" i="1"/>
  <c r="N467" i="1"/>
  <c r="N466" i="1"/>
  <c r="N465" i="1"/>
  <c r="N464" i="1"/>
  <c r="N463" i="1"/>
  <c r="N462" i="1"/>
  <c r="N461" i="1"/>
  <c r="N460" i="1"/>
  <c r="N459" i="1"/>
  <c r="N458" i="1"/>
  <c r="N457" i="1"/>
  <c r="N456" i="1"/>
  <c r="N455" i="1"/>
  <c r="I455" i="1" s="1"/>
  <c r="N454" i="1"/>
  <c r="N453" i="1"/>
  <c r="N452" i="1"/>
  <c r="N451" i="1"/>
  <c r="N450" i="1"/>
  <c r="N449" i="1"/>
  <c r="N448" i="1"/>
  <c r="N447" i="1"/>
  <c r="N446" i="1"/>
  <c r="N445" i="1"/>
  <c r="N444" i="1"/>
  <c r="N443" i="1"/>
  <c r="N442" i="1"/>
  <c r="N441" i="1"/>
  <c r="N440" i="1"/>
  <c r="N439" i="1"/>
  <c r="N438" i="1"/>
  <c r="N437" i="1"/>
  <c r="N436" i="1"/>
  <c r="N435" i="1"/>
  <c r="N434" i="1"/>
  <c r="N433" i="1"/>
  <c r="N432" i="1"/>
  <c r="N431" i="1"/>
  <c r="N430" i="1"/>
  <c r="N429" i="1"/>
  <c r="N428" i="1"/>
  <c r="N427" i="1"/>
  <c r="N426" i="1"/>
  <c r="N425" i="1"/>
  <c r="N424" i="1"/>
  <c r="N423" i="1"/>
  <c r="N422" i="1"/>
  <c r="N421" i="1"/>
  <c r="N420" i="1"/>
  <c r="N419" i="1"/>
  <c r="N418" i="1"/>
  <c r="N417" i="1"/>
  <c r="N416" i="1"/>
  <c r="N415" i="1"/>
  <c r="N414" i="1"/>
  <c r="N413" i="1"/>
  <c r="N411" i="1"/>
  <c r="N410" i="1"/>
  <c r="N409" i="1"/>
  <c r="N408" i="1"/>
  <c r="N407" i="1"/>
  <c r="N406" i="1"/>
  <c r="N405" i="1"/>
  <c r="N404" i="1"/>
  <c r="I404" i="1" s="1"/>
  <c r="N403" i="1"/>
  <c r="I403" i="1" s="1"/>
  <c r="N402" i="1"/>
  <c r="N401" i="1"/>
  <c r="N400" i="1"/>
  <c r="N399" i="1"/>
  <c r="N398" i="1"/>
  <c r="N397" i="1"/>
  <c r="N396" i="1"/>
  <c r="N395" i="1"/>
  <c r="N394" i="1"/>
  <c r="N393" i="1"/>
  <c r="N392" i="1"/>
  <c r="N391" i="1"/>
  <c r="N390" i="1"/>
  <c r="N389" i="1"/>
  <c r="N388" i="1"/>
  <c r="N387" i="1"/>
  <c r="N386" i="1"/>
  <c r="N385" i="1"/>
  <c r="N384" i="1"/>
  <c r="N383" i="1"/>
  <c r="N382" i="1"/>
  <c r="N381" i="1"/>
  <c r="N380" i="1"/>
  <c r="N379" i="1"/>
  <c r="N378" i="1"/>
  <c r="N377" i="1"/>
  <c r="N376" i="1"/>
  <c r="N375" i="1"/>
  <c r="N374" i="1"/>
  <c r="N373" i="1"/>
  <c r="N372" i="1"/>
  <c r="N371" i="1"/>
  <c r="N370" i="1"/>
  <c r="N369" i="1"/>
  <c r="N368" i="1"/>
  <c r="N367" i="1"/>
  <c r="N366" i="1"/>
  <c r="N365" i="1"/>
  <c r="N364" i="1"/>
  <c r="N363" i="1"/>
  <c r="N362" i="1"/>
  <c r="N361" i="1"/>
  <c r="N360" i="1"/>
  <c r="N359" i="1"/>
  <c r="N358" i="1"/>
  <c r="N357" i="1"/>
  <c r="N356" i="1"/>
  <c r="N355" i="1"/>
  <c r="N354" i="1"/>
  <c r="N353" i="1"/>
  <c r="N352" i="1"/>
  <c r="N351" i="1"/>
  <c r="N350" i="1"/>
  <c r="N349" i="1"/>
  <c r="N348" i="1"/>
  <c r="N347" i="1"/>
  <c r="N346" i="1"/>
  <c r="N345" i="1"/>
  <c r="N344" i="1"/>
  <c r="N343" i="1"/>
  <c r="N342" i="1"/>
  <c r="N341" i="1"/>
  <c r="N340" i="1"/>
  <c r="N339" i="1"/>
  <c r="N338" i="1"/>
  <c r="N337" i="1"/>
  <c r="N336" i="1"/>
  <c r="N335" i="1"/>
  <c r="N334" i="1"/>
  <c r="N333" i="1"/>
  <c r="N332" i="1"/>
  <c r="N331" i="1"/>
  <c r="N330" i="1"/>
  <c r="N329" i="1"/>
  <c r="N328" i="1"/>
  <c r="N327" i="1"/>
  <c r="N326" i="1"/>
  <c r="N325" i="1"/>
  <c r="N324" i="1"/>
  <c r="N323" i="1"/>
  <c r="N322" i="1"/>
  <c r="N321" i="1"/>
  <c r="N320" i="1"/>
  <c r="N319" i="1"/>
  <c r="N318" i="1"/>
  <c r="N317" i="1"/>
  <c r="N316" i="1"/>
  <c r="N315" i="1"/>
  <c r="N314" i="1"/>
  <c r="N313" i="1"/>
  <c r="N312" i="1"/>
  <c r="N311" i="1"/>
  <c r="N310" i="1"/>
  <c r="N309" i="1"/>
  <c r="N308" i="1"/>
  <c r="N307" i="1"/>
  <c r="N306" i="1"/>
  <c r="N305" i="1"/>
  <c r="N304" i="1"/>
  <c r="N303" i="1"/>
  <c r="N302" i="1"/>
  <c r="N301" i="1"/>
  <c r="N300" i="1"/>
  <c r="N299" i="1"/>
  <c r="N298" i="1"/>
  <c r="N297" i="1"/>
  <c r="N296" i="1"/>
  <c r="N295" i="1"/>
  <c r="N294" i="1"/>
  <c r="N293" i="1"/>
  <c r="N292" i="1"/>
  <c r="N291" i="1"/>
  <c r="N290" i="1"/>
  <c r="N289" i="1"/>
  <c r="N288" i="1"/>
  <c r="N287" i="1"/>
  <c r="N286" i="1"/>
  <c r="N285" i="1"/>
  <c r="N284" i="1"/>
  <c r="N283" i="1"/>
  <c r="N282" i="1"/>
  <c r="N281" i="1"/>
  <c r="N280" i="1"/>
  <c r="N279" i="1"/>
  <c r="I279" i="1" s="1"/>
  <c r="N278" i="1"/>
  <c r="I278" i="1" s="1"/>
  <c r="N277" i="1"/>
  <c r="I277" i="1" s="1"/>
  <c r="N276" i="1"/>
  <c r="I276" i="1" s="1"/>
  <c r="N275" i="1"/>
  <c r="N274" i="1"/>
  <c r="N269" i="1"/>
  <c r="N266" i="1"/>
  <c r="N265" i="1"/>
  <c r="N264" i="1"/>
  <c r="N263" i="1"/>
  <c r="N262" i="1"/>
  <c r="N261" i="1"/>
  <c r="N260" i="1"/>
  <c r="N259" i="1"/>
  <c r="N258" i="1"/>
  <c r="N257" i="1"/>
  <c r="N256" i="1"/>
  <c r="N255" i="1"/>
  <c r="N254" i="1"/>
  <c r="N253" i="1"/>
  <c r="N252" i="1"/>
  <c r="N251" i="1"/>
  <c r="N250" i="1"/>
  <c r="I250" i="1" s="1"/>
  <c r="N249" i="1"/>
  <c r="I249" i="1" s="1"/>
  <c r="N248" i="1"/>
  <c r="I248" i="1" s="1"/>
  <c r="N247" i="1"/>
  <c r="I247" i="1" s="1"/>
  <c r="N246" i="1"/>
  <c r="N245" i="1"/>
  <c r="N244" i="1"/>
  <c r="N243" i="1"/>
  <c r="N242" i="1"/>
  <c r="N241" i="1"/>
  <c r="N240" i="1"/>
  <c r="N239" i="1"/>
  <c r="N238" i="1"/>
  <c r="N237" i="1"/>
  <c r="N236" i="1"/>
  <c r="N235" i="1"/>
  <c r="N234" i="1"/>
  <c r="N233" i="1"/>
  <c r="N232" i="1"/>
  <c r="N231" i="1"/>
  <c r="I231" i="1" s="1"/>
  <c r="N230" i="1"/>
  <c r="I230" i="1" s="1"/>
  <c r="N229" i="1"/>
  <c r="I229" i="1" s="1"/>
  <c r="N228" i="1"/>
  <c r="I228" i="1" s="1"/>
  <c r="N227" i="1"/>
  <c r="N226" i="1"/>
  <c r="N225" i="1"/>
  <c r="N224" i="1"/>
  <c r="N223" i="1"/>
  <c r="N222" i="1"/>
  <c r="N221" i="1"/>
  <c r="I221" i="1" s="1"/>
  <c r="N220" i="1"/>
  <c r="N219" i="1"/>
  <c r="N218" i="1"/>
  <c r="N217" i="1"/>
  <c r="I217" i="1" s="1"/>
  <c r="N216" i="1"/>
  <c r="N215" i="1"/>
  <c r="N214" i="1"/>
  <c r="N213" i="1"/>
  <c r="N212" i="1"/>
  <c r="N211" i="1"/>
  <c r="N210" i="1"/>
  <c r="N209" i="1"/>
  <c r="N208" i="1"/>
  <c r="I208" i="1" s="1"/>
  <c r="N207" i="1"/>
  <c r="N206" i="1"/>
  <c r="N205" i="1"/>
  <c r="N204" i="1"/>
  <c r="N203" i="1"/>
  <c r="N202" i="1"/>
  <c r="N201" i="1"/>
  <c r="N200" i="1"/>
  <c r="N199" i="1"/>
  <c r="N198" i="1"/>
  <c r="N197" i="1"/>
  <c r="H479" i="1" l="1"/>
  <c r="G479" i="1"/>
  <c r="H476" i="1"/>
  <c r="G476" i="1"/>
  <c r="H474" i="1"/>
  <c r="G474" i="1"/>
  <c r="H473" i="1"/>
  <c r="G473" i="1"/>
  <c r="H472" i="1"/>
  <c r="G472" i="1"/>
  <c r="H471" i="1"/>
  <c r="G471" i="1"/>
  <c r="H470" i="1"/>
  <c r="G470" i="1"/>
  <c r="H469" i="1"/>
  <c r="G469" i="1"/>
  <c r="H468" i="1"/>
  <c r="G468" i="1"/>
  <c r="H467" i="1"/>
  <c r="G467" i="1"/>
  <c r="H466" i="1"/>
  <c r="G466" i="1"/>
  <c r="H465" i="1"/>
  <c r="G465" i="1"/>
  <c r="H464" i="1"/>
  <c r="G464" i="1"/>
  <c r="H463" i="1"/>
  <c r="G463" i="1"/>
  <c r="H462" i="1"/>
  <c r="G462" i="1"/>
  <c r="H461" i="1"/>
  <c r="G461" i="1"/>
  <c r="H460" i="1"/>
  <c r="G460" i="1"/>
  <c r="H459" i="1"/>
  <c r="G459" i="1"/>
  <c r="H458" i="1"/>
  <c r="G458" i="1"/>
  <c r="H457" i="1"/>
  <c r="G457" i="1"/>
  <c r="H456" i="1"/>
  <c r="G456" i="1"/>
  <c r="H455" i="1"/>
  <c r="G455" i="1"/>
  <c r="H454" i="1"/>
  <c r="G454" i="1"/>
  <c r="H453" i="1"/>
  <c r="G453" i="1"/>
  <c r="H452" i="1"/>
  <c r="G452" i="1"/>
  <c r="H451" i="1"/>
  <c r="G451" i="1"/>
  <c r="H450" i="1"/>
  <c r="G450" i="1"/>
  <c r="H449" i="1"/>
  <c r="G449" i="1"/>
  <c r="H448" i="1"/>
  <c r="G448" i="1"/>
  <c r="H447" i="1"/>
  <c r="G447" i="1"/>
  <c r="H446" i="1"/>
  <c r="G446" i="1"/>
  <c r="H445" i="1"/>
  <c r="G445" i="1"/>
  <c r="H444" i="1"/>
  <c r="G444" i="1"/>
  <c r="H443" i="1"/>
  <c r="G443" i="1"/>
  <c r="H442" i="1"/>
  <c r="G442" i="1"/>
  <c r="H441" i="1"/>
  <c r="G441" i="1"/>
  <c r="H440" i="1"/>
  <c r="G440" i="1"/>
  <c r="H439" i="1"/>
  <c r="G439" i="1"/>
  <c r="H438" i="1"/>
  <c r="G438" i="1"/>
  <c r="H437" i="1"/>
  <c r="G437" i="1"/>
  <c r="H436" i="1"/>
  <c r="G436" i="1"/>
  <c r="H435" i="1"/>
  <c r="G435" i="1"/>
  <c r="H434" i="1"/>
  <c r="G434" i="1"/>
  <c r="H433" i="1"/>
  <c r="G433" i="1"/>
  <c r="H432" i="1"/>
  <c r="G432" i="1"/>
  <c r="H431" i="1"/>
  <c r="G431" i="1"/>
  <c r="H430" i="1"/>
  <c r="G430" i="1"/>
  <c r="H429" i="1"/>
  <c r="G429" i="1"/>
  <c r="H428" i="1"/>
  <c r="G428" i="1"/>
  <c r="H427" i="1"/>
  <c r="G427" i="1"/>
  <c r="H426" i="1"/>
  <c r="G426" i="1"/>
  <c r="H425" i="1"/>
  <c r="G425" i="1"/>
  <c r="H424" i="1"/>
  <c r="G424" i="1"/>
  <c r="H423" i="1"/>
  <c r="G423" i="1"/>
  <c r="H422" i="1"/>
  <c r="G422" i="1"/>
  <c r="H421" i="1"/>
  <c r="G421" i="1"/>
  <c r="H420" i="1"/>
  <c r="G420" i="1"/>
  <c r="H419" i="1"/>
  <c r="G419" i="1"/>
  <c r="H418" i="1"/>
  <c r="G418" i="1"/>
  <c r="H417" i="1"/>
  <c r="G417" i="1"/>
  <c r="H416" i="1"/>
  <c r="G416" i="1"/>
  <c r="H415" i="1"/>
  <c r="G415" i="1"/>
  <c r="H414" i="1"/>
  <c r="G414" i="1"/>
  <c r="H413" i="1"/>
  <c r="G413" i="1"/>
  <c r="H411" i="1"/>
  <c r="G411" i="1"/>
  <c r="H410" i="1"/>
  <c r="G410" i="1"/>
  <c r="H409" i="1"/>
  <c r="G409" i="1"/>
  <c r="H408" i="1"/>
  <c r="G408" i="1"/>
  <c r="H407" i="1"/>
  <c r="G407" i="1"/>
  <c r="H406" i="1"/>
  <c r="G406" i="1"/>
  <c r="H405" i="1"/>
  <c r="G405" i="1"/>
  <c r="H402" i="1"/>
  <c r="G402" i="1"/>
  <c r="H401" i="1"/>
  <c r="G401" i="1"/>
  <c r="H400" i="1"/>
  <c r="G400" i="1"/>
  <c r="H399" i="1"/>
  <c r="G399" i="1"/>
  <c r="H398" i="1"/>
  <c r="G398" i="1"/>
  <c r="H397" i="1"/>
  <c r="G397" i="1"/>
  <c r="H396" i="1"/>
  <c r="G396" i="1"/>
  <c r="H395" i="1"/>
  <c r="G395" i="1"/>
  <c r="H394" i="1"/>
  <c r="G394" i="1"/>
  <c r="H393" i="1"/>
  <c r="G393" i="1"/>
  <c r="H392" i="1"/>
  <c r="G392" i="1"/>
  <c r="H391" i="1"/>
  <c r="G391" i="1"/>
  <c r="H390" i="1"/>
  <c r="G390" i="1"/>
  <c r="H389" i="1"/>
  <c r="G389" i="1"/>
  <c r="H388" i="1"/>
  <c r="G388" i="1"/>
  <c r="H387" i="1"/>
  <c r="G387" i="1"/>
  <c r="H386" i="1"/>
  <c r="G386" i="1"/>
  <c r="H385" i="1"/>
  <c r="G385" i="1"/>
  <c r="H384" i="1"/>
  <c r="G384" i="1"/>
  <c r="H383" i="1"/>
  <c r="G383" i="1"/>
  <c r="H382" i="1"/>
  <c r="G382" i="1"/>
  <c r="H381" i="1"/>
  <c r="G381" i="1"/>
  <c r="H380" i="1"/>
  <c r="G380" i="1"/>
  <c r="H379" i="1"/>
  <c r="G379" i="1"/>
  <c r="H378" i="1"/>
  <c r="G378" i="1"/>
  <c r="H377" i="1"/>
  <c r="G377" i="1"/>
  <c r="H376" i="1"/>
  <c r="G376" i="1"/>
  <c r="H375" i="1"/>
  <c r="G375" i="1"/>
  <c r="H374" i="1"/>
  <c r="G374" i="1"/>
  <c r="H373" i="1"/>
  <c r="G373" i="1"/>
  <c r="H372" i="1"/>
  <c r="G372" i="1"/>
  <c r="H371" i="1"/>
  <c r="G371" i="1"/>
  <c r="H370" i="1"/>
  <c r="G370" i="1"/>
  <c r="H369" i="1"/>
  <c r="G369" i="1"/>
  <c r="H368" i="1"/>
  <c r="G368" i="1"/>
  <c r="H367" i="1"/>
  <c r="G367" i="1"/>
  <c r="H366" i="1"/>
  <c r="G366" i="1"/>
  <c r="H365" i="1"/>
  <c r="G365" i="1"/>
  <c r="H364" i="1"/>
  <c r="G364" i="1"/>
  <c r="H363" i="1"/>
  <c r="G363" i="1"/>
  <c r="H362" i="1"/>
  <c r="G362" i="1"/>
  <c r="H361" i="1"/>
  <c r="G361" i="1"/>
  <c r="H360" i="1"/>
  <c r="G360" i="1"/>
  <c r="H359" i="1"/>
  <c r="G359" i="1"/>
  <c r="H358" i="1"/>
  <c r="G358" i="1"/>
  <c r="H357" i="1"/>
  <c r="G357" i="1"/>
  <c r="H356" i="1"/>
  <c r="G356" i="1"/>
  <c r="H355" i="1"/>
  <c r="G355" i="1"/>
  <c r="H354" i="1"/>
  <c r="G354" i="1"/>
  <c r="H353" i="1"/>
  <c r="G353" i="1"/>
  <c r="H352" i="1"/>
  <c r="G352" i="1"/>
  <c r="H351" i="1"/>
  <c r="G351" i="1"/>
  <c r="H350" i="1"/>
  <c r="G350" i="1"/>
  <c r="H349" i="1"/>
  <c r="G349" i="1"/>
  <c r="H348" i="1"/>
  <c r="G348" i="1"/>
  <c r="H347" i="1"/>
  <c r="G347" i="1"/>
  <c r="H346" i="1"/>
  <c r="G346" i="1"/>
  <c r="H345" i="1"/>
  <c r="G345" i="1"/>
  <c r="H344" i="1"/>
  <c r="G344" i="1"/>
  <c r="H343" i="1"/>
  <c r="G343" i="1"/>
  <c r="H342" i="1"/>
  <c r="G342" i="1"/>
  <c r="H341" i="1"/>
  <c r="G341" i="1"/>
  <c r="H340" i="1"/>
  <c r="G340" i="1"/>
  <c r="H339" i="1"/>
  <c r="G339" i="1"/>
  <c r="H338" i="1"/>
  <c r="G338" i="1"/>
  <c r="H337" i="1"/>
  <c r="G337" i="1"/>
  <c r="H336" i="1"/>
  <c r="G336" i="1"/>
  <c r="H335" i="1"/>
  <c r="G335" i="1"/>
  <c r="H334" i="1"/>
  <c r="G334" i="1"/>
  <c r="H333" i="1"/>
  <c r="G333" i="1"/>
  <c r="H332" i="1"/>
  <c r="G332" i="1"/>
  <c r="H331" i="1"/>
  <c r="G331" i="1"/>
  <c r="H330" i="1"/>
  <c r="G330" i="1"/>
  <c r="H329" i="1"/>
  <c r="G329" i="1"/>
  <c r="H328" i="1"/>
  <c r="G328" i="1"/>
  <c r="H327" i="1"/>
  <c r="G327" i="1"/>
  <c r="H326" i="1"/>
  <c r="G326" i="1"/>
  <c r="H325" i="1"/>
  <c r="G325" i="1"/>
  <c r="H324" i="1"/>
  <c r="G324" i="1"/>
  <c r="H323" i="1"/>
  <c r="G323" i="1"/>
  <c r="H322" i="1"/>
  <c r="G322" i="1"/>
  <c r="H321" i="1"/>
  <c r="G321" i="1"/>
  <c r="H320" i="1"/>
  <c r="G320" i="1"/>
  <c r="H319" i="1"/>
  <c r="G319" i="1"/>
  <c r="H318" i="1"/>
  <c r="G318" i="1"/>
  <c r="H317" i="1"/>
  <c r="G317" i="1"/>
  <c r="H316" i="1"/>
  <c r="G316" i="1"/>
  <c r="H315" i="1"/>
  <c r="G315" i="1"/>
  <c r="H314" i="1"/>
  <c r="G314" i="1"/>
  <c r="H313" i="1"/>
  <c r="G313" i="1"/>
  <c r="H312" i="1"/>
  <c r="G312" i="1"/>
  <c r="H311" i="1"/>
  <c r="G311" i="1"/>
  <c r="H310" i="1"/>
  <c r="G310" i="1"/>
  <c r="H309" i="1"/>
  <c r="G309" i="1"/>
  <c r="H308" i="1"/>
  <c r="G308" i="1"/>
  <c r="H307" i="1"/>
  <c r="G307" i="1"/>
  <c r="H306" i="1"/>
  <c r="G306" i="1"/>
  <c r="H305" i="1"/>
  <c r="G305" i="1"/>
  <c r="H304" i="1"/>
  <c r="G304" i="1"/>
  <c r="H303" i="1"/>
  <c r="G303" i="1"/>
  <c r="H302" i="1"/>
  <c r="G302" i="1"/>
  <c r="H301" i="1"/>
  <c r="G301" i="1"/>
  <c r="H300" i="1"/>
  <c r="G300" i="1"/>
  <c r="H299" i="1"/>
  <c r="G299" i="1"/>
  <c r="H298" i="1"/>
  <c r="G298" i="1"/>
  <c r="H297" i="1"/>
  <c r="G297" i="1"/>
  <c r="H296" i="1"/>
  <c r="G296" i="1"/>
  <c r="H295" i="1"/>
  <c r="G295" i="1"/>
  <c r="H294" i="1"/>
  <c r="G294" i="1"/>
  <c r="H293" i="1"/>
  <c r="G293" i="1"/>
  <c r="H292" i="1"/>
  <c r="G292" i="1"/>
  <c r="H291" i="1"/>
  <c r="G291" i="1"/>
  <c r="H290" i="1"/>
  <c r="G290" i="1"/>
  <c r="H289" i="1"/>
  <c r="G289" i="1"/>
  <c r="H288" i="1"/>
  <c r="G288" i="1"/>
  <c r="H287" i="1"/>
  <c r="G287" i="1"/>
  <c r="H286" i="1"/>
  <c r="G286" i="1"/>
  <c r="H285" i="1"/>
  <c r="G285" i="1"/>
  <c r="H284" i="1"/>
  <c r="G284" i="1"/>
  <c r="H283" i="1"/>
  <c r="G283" i="1"/>
  <c r="H282" i="1"/>
  <c r="G282" i="1"/>
  <c r="H281" i="1"/>
  <c r="G281" i="1"/>
  <c r="H280" i="1"/>
  <c r="G280" i="1"/>
  <c r="H275" i="1"/>
  <c r="G275" i="1"/>
  <c r="H274" i="1"/>
  <c r="G274" i="1"/>
  <c r="H269" i="1"/>
  <c r="G269" i="1"/>
  <c r="H266" i="1"/>
  <c r="G266" i="1"/>
  <c r="H265" i="1"/>
  <c r="G265" i="1"/>
  <c r="H264" i="1"/>
  <c r="G264" i="1"/>
  <c r="H263" i="1"/>
  <c r="G263" i="1"/>
  <c r="H262" i="1"/>
  <c r="G262" i="1"/>
  <c r="H261" i="1"/>
  <c r="G261" i="1"/>
  <c r="H260" i="1"/>
  <c r="G260" i="1"/>
  <c r="H259" i="1"/>
  <c r="G259" i="1"/>
  <c r="H258" i="1"/>
  <c r="G258" i="1"/>
  <c r="H257" i="1"/>
  <c r="G257" i="1"/>
  <c r="H256" i="1"/>
  <c r="G256" i="1"/>
  <c r="H255" i="1"/>
  <c r="G255" i="1"/>
  <c r="H254" i="1"/>
  <c r="G254" i="1"/>
  <c r="H253" i="1"/>
  <c r="G253" i="1"/>
  <c r="H252" i="1"/>
  <c r="G252" i="1"/>
  <c r="H251" i="1"/>
  <c r="G251" i="1"/>
  <c r="H246" i="1"/>
  <c r="G246" i="1"/>
  <c r="H245" i="1"/>
  <c r="G245" i="1"/>
  <c r="H244" i="1"/>
  <c r="G244" i="1"/>
  <c r="H243" i="1"/>
  <c r="G243" i="1"/>
  <c r="H242" i="1"/>
  <c r="G242" i="1"/>
  <c r="H241" i="1"/>
  <c r="G241" i="1"/>
  <c r="H240" i="1"/>
  <c r="G240" i="1"/>
  <c r="H239" i="1"/>
  <c r="G239" i="1"/>
  <c r="H238" i="1"/>
  <c r="G238" i="1"/>
  <c r="H237" i="1"/>
  <c r="G237" i="1"/>
  <c r="H236" i="1"/>
  <c r="G236" i="1"/>
  <c r="H235" i="1"/>
  <c r="G235" i="1"/>
  <c r="H234" i="1"/>
  <c r="G234" i="1"/>
  <c r="H233" i="1"/>
  <c r="G233" i="1"/>
  <c r="H232" i="1"/>
  <c r="G232" i="1"/>
  <c r="H227" i="1"/>
  <c r="G227" i="1"/>
  <c r="H226" i="1"/>
  <c r="G226" i="1"/>
  <c r="H225" i="1"/>
  <c r="G225" i="1"/>
  <c r="H224" i="1"/>
  <c r="G224" i="1"/>
  <c r="H223" i="1"/>
  <c r="G223" i="1"/>
  <c r="H222" i="1"/>
  <c r="G222" i="1"/>
  <c r="H220" i="1"/>
  <c r="G220" i="1"/>
  <c r="H219" i="1"/>
  <c r="G219" i="1"/>
  <c r="H218" i="1"/>
  <c r="G218" i="1"/>
  <c r="H216" i="1"/>
  <c r="G216" i="1"/>
  <c r="H215" i="1"/>
  <c r="G215" i="1"/>
  <c r="H214" i="1"/>
  <c r="G214" i="1"/>
  <c r="H213" i="1"/>
  <c r="G213" i="1"/>
  <c r="H212" i="1"/>
  <c r="G212" i="1"/>
  <c r="H211" i="1"/>
  <c r="G211" i="1"/>
  <c r="H210" i="1"/>
  <c r="G210" i="1"/>
  <c r="H209" i="1"/>
  <c r="G209" i="1"/>
  <c r="H207" i="1"/>
  <c r="G207" i="1"/>
  <c r="H206" i="1"/>
  <c r="G206" i="1"/>
  <c r="H205" i="1"/>
  <c r="G205" i="1"/>
  <c r="H204" i="1"/>
  <c r="G204" i="1"/>
  <c r="H203" i="1"/>
  <c r="G203" i="1"/>
  <c r="H202" i="1"/>
  <c r="G202" i="1"/>
  <c r="H201" i="1"/>
  <c r="G201" i="1"/>
  <c r="H200" i="1"/>
  <c r="G200" i="1"/>
  <c r="H199" i="1"/>
  <c r="G199" i="1"/>
  <c r="H198" i="1"/>
  <c r="G198" i="1"/>
  <c r="H197" i="1"/>
  <c r="G197" i="1"/>
  <c r="H196" i="1"/>
  <c r="G196" i="1"/>
  <c r="H195" i="1"/>
  <c r="G195" i="1"/>
  <c r="H194" i="1"/>
  <c r="G194" i="1"/>
  <c r="H193" i="1"/>
  <c r="G193" i="1"/>
  <c r="H192" i="1"/>
  <c r="G192" i="1"/>
  <c r="H191" i="1"/>
  <c r="G191" i="1"/>
  <c r="AI191" i="1" s="1"/>
  <c r="BA505" i="1"/>
  <c r="AW510" i="1"/>
  <c r="AZ507" i="1"/>
  <c r="AZ508" i="1" s="1"/>
  <c r="AZ517" i="1" s="1"/>
  <c r="O479" i="1"/>
  <c r="O476" i="1"/>
  <c r="K476" i="1" s="1"/>
  <c r="I476" i="1" s="1"/>
  <c r="O474" i="1"/>
  <c r="O473" i="1"/>
  <c r="O472" i="1"/>
  <c r="K472" i="1" s="1"/>
  <c r="I472" i="1" s="1"/>
  <c r="O471" i="1"/>
  <c r="O470" i="1"/>
  <c r="O469" i="1"/>
  <c r="O468" i="1"/>
  <c r="K468" i="1" s="1"/>
  <c r="I468" i="1" s="1"/>
  <c r="O467" i="1"/>
  <c r="K467" i="1" s="1"/>
  <c r="I467" i="1" s="1"/>
  <c r="O466" i="1"/>
  <c r="O465" i="1"/>
  <c r="K465" i="1" s="1"/>
  <c r="I465" i="1" s="1"/>
  <c r="O464" i="1"/>
  <c r="O463" i="1"/>
  <c r="K463" i="1" s="1"/>
  <c r="I463" i="1" s="1"/>
  <c r="O462" i="1"/>
  <c r="O461" i="1"/>
  <c r="K461" i="1" s="1"/>
  <c r="I461" i="1" s="1"/>
  <c r="O460" i="1"/>
  <c r="K460" i="1" s="1"/>
  <c r="I460" i="1" s="1"/>
  <c r="O459" i="1"/>
  <c r="O458" i="1"/>
  <c r="K458" i="1" s="1"/>
  <c r="I458" i="1" s="1"/>
  <c r="O457" i="1"/>
  <c r="O456" i="1"/>
  <c r="O454" i="1"/>
  <c r="K454" i="1" s="1"/>
  <c r="I454" i="1" s="1"/>
  <c r="O453" i="1"/>
  <c r="K453" i="1" s="1"/>
  <c r="I453" i="1" s="1"/>
  <c r="O452" i="1"/>
  <c r="O451" i="1"/>
  <c r="O450" i="1"/>
  <c r="K450" i="1" s="1"/>
  <c r="I450" i="1" s="1"/>
  <c r="O449" i="1"/>
  <c r="O448" i="1"/>
  <c r="O447" i="1"/>
  <c r="K447" i="1" s="1"/>
  <c r="I447" i="1" s="1"/>
  <c r="O446" i="1"/>
  <c r="O445" i="1"/>
  <c r="O444" i="1"/>
  <c r="K444" i="1" s="1"/>
  <c r="I444" i="1" s="1"/>
  <c r="O443" i="1"/>
  <c r="K443" i="1" s="1"/>
  <c r="I443" i="1" s="1"/>
  <c r="O442" i="1"/>
  <c r="O441" i="1"/>
  <c r="O440" i="1"/>
  <c r="K440" i="1" s="1"/>
  <c r="I440" i="1" s="1"/>
  <c r="O439" i="1"/>
  <c r="K439" i="1" s="1"/>
  <c r="I439" i="1" s="1"/>
  <c r="O438" i="1"/>
  <c r="K438" i="1" s="1"/>
  <c r="I438" i="1" s="1"/>
  <c r="O437" i="1"/>
  <c r="O436" i="1"/>
  <c r="O435" i="1"/>
  <c r="O434" i="1"/>
  <c r="O433" i="1"/>
  <c r="K433" i="1" s="1"/>
  <c r="I433" i="1" s="1"/>
  <c r="O432" i="1"/>
  <c r="O431" i="1"/>
  <c r="K431" i="1" s="1"/>
  <c r="I431" i="1" s="1"/>
  <c r="O430" i="1"/>
  <c r="K430" i="1" s="1"/>
  <c r="I430" i="1" s="1"/>
  <c r="O429" i="1"/>
  <c r="K429" i="1" s="1"/>
  <c r="I429" i="1" s="1"/>
  <c r="O428" i="1"/>
  <c r="K428" i="1" s="1"/>
  <c r="I428" i="1" s="1"/>
  <c r="O427" i="1"/>
  <c r="O426" i="1"/>
  <c r="O425" i="1"/>
  <c r="K425" i="1" s="1"/>
  <c r="I425" i="1" s="1"/>
  <c r="O424" i="1"/>
  <c r="O423" i="1"/>
  <c r="K423" i="1" s="1"/>
  <c r="I423" i="1" s="1"/>
  <c r="O422" i="1"/>
  <c r="O421" i="1"/>
  <c r="O420" i="1"/>
  <c r="O419" i="1"/>
  <c r="O418" i="1"/>
  <c r="O417" i="1"/>
  <c r="O416" i="1"/>
  <c r="O415" i="1"/>
  <c r="K415" i="1" s="1"/>
  <c r="I415" i="1" s="1"/>
  <c r="O414" i="1"/>
  <c r="O413" i="1"/>
  <c r="O411" i="1"/>
  <c r="O410" i="1"/>
  <c r="K410" i="1" s="1"/>
  <c r="I410" i="1" s="1"/>
  <c r="O409" i="1"/>
  <c r="O408" i="1"/>
  <c r="O407" i="1"/>
  <c r="O406" i="1"/>
  <c r="K406" i="1" s="1"/>
  <c r="I406" i="1" s="1"/>
  <c r="O405" i="1"/>
  <c r="O402" i="1"/>
  <c r="K402" i="1" s="1"/>
  <c r="I402" i="1" s="1"/>
  <c r="O401" i="1"/>
  <c r="K401" i="1" s="1"/>
  <c r="I401" i="1" s="1"/>
  <c r="O400" i="1"/>
  <c r="O399" i="1"/>
  <c r="K399" i="1" s="1"/>
  <c r="I399" i="1" s="1"/>
  <c r="O398" i="1"/>
  <c r="O397" i="1"/>
  <c r="K397" i="1" s="1"/>
  <c r="I397" i="1" s="1"/>
  <c r="O396" i="1"/>
  <c r="O395" i="1"/>
  <c r="O394" i="1"/>
  <c r="O393" i="1"/>
  <c r="K393" i="1" s="1"/>
  <c r="I393" i="1" s="1"/>
  <c r="O392" i="1"/>
  <c r="K392" i="1" s="1"/>
  <c r="I392" i="1" s="1"/>
  <c r="O391" i="1"/>
  <c r="K391" i="1" s="1"/>
  <c r="I391" i="1" s="1"/>
  <c r="O390" i="1"/>
  <c r="O389" i="1"/>
  <c r="O388" i="1"/>
  <c r="K388" i="1" s="1"/>
  <c r="I388" i="1" s="1"/>
  <c r="O387" i="1"/>
  <c r="O386" i="1"/>
  <c r="O385" i="1"/>
  <c r="K385" i="1" s="1"/>
  <c r="I385" i="1" s="1"/>
  <c r="O384" i="1"/>
  <c r="K384" i="1" s="1"/>
  <c r="I384" i="1" s="1"/>
  <c r="O383" i="1"/>
  <c r="K383" i="1" s="1"/>
  <c r="I383" i="1" s="1"/>
  <c r="O382" i="1"/>
  <c r="K382" i="1" s="1"/>
  <c r="I382" i="1" s="1"/>
  <c r="O381" i="1"/>
  <c r="O380" i="1"/>
  <c r="K380" i="1" s="1"/>
  <c r="I380" i="1" s="1"/>
  <c r="O379" i="1"/>
  <c r="O378" i="1"/>
  <c r="K378" i="1" s="1"/>
  <c r="I378" i="1" s="1"/>
  <c r="O377" i="1"/>
  <c r="K377" i="1" s="1"/>
  <c r="I377" i="1" s="1"/>
  <c r="O376" i="1"/>
  <c r="K376" i="1" s="1"/>
  <c r="I376" i="1" s="1"/>
  <c r="O375" i="1"/>
  <c r="O374" i="1"/>
  <c r="K374" i="1" s="1"/>
  <c r="I374" i="1" s="1"/>
  <c r="O373" i="1"/>
  <c r="O372" i="1"/>
  <c r="K372" i="1" s="1"/>
  <c r="I372" i="1" s="1"/>
  <c r="O371" i="1"/>
  <c r="K371" i="1" s="1"/>
  <c r="I371" i="1" s="1"/>
  <c r="O370" i="1"/>
  <c r="O369" i="1"/>
  <c r="O368" i="1"/>
  <c r="O367" i="1"/>
  <c r="K367" i="1" s="1"/>
  <c r="I367" i="1" s="1"/>
  <c r="O366" i="1"/>
  <c r="O365" i="1"/>
  <c r="K365" i="1" s="1"/>
  <c r="I365" i="1" s="1"/>
  <c r="O364" i="1"/>
  <c r="O363" i="1"/>
  <c r="K363" i="1" s="1"/>
  <c r="I363" i="1" s="1"/>
  <c r="O362" i="1"/>
  <c r="K362" i="1" s="1"/>
  <c r="I362" i="1" s="1"/>
  <c r="O361" i="1"/>
  <c r="K361" i="1" s="1"/>
  <c r="I361" i="1" s="1"/>
  <c r="O360" i="1"/>
  <c r="K360" i="1" s="1"/>
  <c r="I360" i="1" s="1"/>
  <c r="O359" i="1"/>
  <c r="O358" i="1"/>
  <c r="O357" i="1"/>
  <c r="O356" i="1"/>
  <c r="K356" i="1" s="1"/>
  <c r="I356" i="1" s="1"/>
  <c r="O355" i="1"/>
  <c r="O354" i="1"/>
  <c r="O353" i="1"/>
  <c r="K353" i="1" s="1"/>
  <c r="I353" i="1" s="1"/>
  <c r="O352" i="1"/>
  <c r="K352" i="1" s="1"/>
  <c r="I352" i="1" s="1"/>
  <c r="O351" i="1"/>
  <c r="K351" i="1" s="1"/>
  <c r="I351" i="1" s="1"/>
  <c r="O350" i="1"/>
  <c r="O349" i="1"/>
  <c r="K349" i="1" s="1"/>
  <c r="I349" i="1" s="1"/>
  <c r="O348" i="1"/>
  <c r="K348" i="1" s="1"/>
  <c r="I348" i="1" s="1"/>
  <c r="O347" i="1"/>
  <c r="O346" i="1"/>
  <c r="K346" i="1" s="1"/>
  <c r="I346" i="1" s="1"/>
  <c r="O345" i="1"/>
  <c r="O344" i="1"/>
  <c r="K344" i="1" s="1"/>
  <c r="I344" i="1" s="1"/>
  <c r="O343" i="1"/>
  <c r="O342" i="1"/>
  <c r="O341" i="1"/>
  <c r="O340" i="1"/>
  <c r="K340" i="1" s="1"/>
  <c r="I340" i="1" s="1"/>
  <c r="O339" i="1"/>
  <c r="O338" i="1"/>
  <c r="K338" i="1" s="1"/>
  <c r="I338" i="1" s="1"/>
  <c r="O337" i="1"/>
  <c r="O336" i="1"/>
  <c r="K336" i="1" s="1"/>
  <c r="I336" i="1" s="1"/>
  <c r="O335" i="1"/>
  <c r="O334" i="1"/>
  <c r="K334" i="1" s="1"/>
  <c r="I334" i="1" s="1"/>
  <c r="O333" i="1"/>
  <c r="K333" i="1" s="1"/>
  <c r="I333" i="1" s="1"/>
  <c r="O332" i="1"/>
  <c r="O331" i="1"/>
  <c r="K331" i="1" s="1"/>
  <c r="I331" i="1" s="1"/>
  <c r="O330" i="1"/>
  <c r="O329" i="1"/>
  <c r="O328" i="1"/>
  <c r="K328" i="1" s="1"/>
  <c r="I328" i="1" s="1"/>
  <c r="O327" i="1"/>
  <c r="K327" i="1" s="1"/>
  <c r="I327" i="1" s="1"/>
  <c r="O326" i="1"/>
  <c r="K326" i="1" s="1"/>
  <c r="I326" i="1" s="1"/>
  <c r="O325" i="1"/>
  <c r="K325" i="1" s="1"/>
  <c r="I325" i="1" s="1"/>
  <c r="O324" i="1"/>
  <c r="O323" i="1"/>
  <c r="O322" i="1"/>
  <c r="K322" i="1" s="1"/>
  <c r="I322" i="1" s="1"/>
  <c r="O321" i="1"/>
  <c r="O320" i="1"/>
  <c r="O319" i="1"/>
  <c r="K319" i="1" s="1"/>
  <c r="I319" i="1" s="1"/>
  <c r="O318" i="1"/>
  <c r="O317" i="1"/>
  <c r="O316" i="1"/>
  <c r="K316" i="1" s="1"/>
  <c r="I316" i="1" s="1"/>
  <c r="O315" i="1"/>
  <c r="K315" i="1" s="1"/>
  <c r="I315" i="1" s="1"/>
  <c r="O314" i="1"/>
  <c r="O313" i="1"/>
  <c r="O312" i="1"/>
  <c r="K312" i="1" s="1"/>
  <c r="I312" i="1" s="1"/>
  <c r="O311" i="1"/>
  <c r="K311" i="1" s="1"/>
  <c r="I311" i="1" s="1"/>
  <c r="O310" i="1"/>
  <c r="K310" i="1" s="1"/>
  <c r="I310" i="1" s="1"/>
  <c r="O309" i="1"/>
  <c r="O308" i="1"/>
  <c r="O307" i="1"/>
  <c r="O306" i="1"/>
  <c r="O305" i="1"/>
  <c r="K305" i="1" s="1"/>
  <c r="I305" i="1" s="1"/>
  <c r="O304" i="1"/>
  <c r="O303" i="1"/>
  <c r="K303" i="1" s="1"/>
  <c r="I303" i="1" s="1"/>
  <c r="O302" i="1"/>
  <c r="O301" i="1"/>
  <c r="O300" i="1"/>
  <c r="K300" i="1" s="1"/>
  <c r="I300" i="1" s="1"/>
  <c r="O299" i="1"/>
  <c r="K299" i="1" s="1"/>
  <c r="I299" i="1" s="1"/>
  <c r="O298" i="1"/>
  <c r="O297" i="1"/>
  <c r="K297" i="1" s="1"/>
  <c r="I297" i="1" s="1"/>
  <c r="O296" i="1"/>
  <c r="O295" i="1"/>
  <c r="K295" i="1" s="1"/>
  <c r="I295" i="1" s="1"/>
  <c r="O294" i="1"/>
  <c r="O293" i="1"/>
  <c r="O292" i="1"/>
  <c r="O291" i="1"/>
  <c r="O290" i="1"/>
  <c r="O289" i="1"/>
  <c r="O288" i="1"/>
  <c r="K288" i="1" s="1"/>
  <c r="I288" i="1" s="1"/>
  <c r="O287" i="1"/>
  <c r="O286" i="1"/>
  <c r="K286" i="1" s="1"/>
  <c r="I286" i="1" s="1"/>
  <c r="O285" i="1"/>
  <c r="O284" i="1"/>
  <c r="O283" i="1"/>
  <c r="O282" i="1"/>
  <c r="K282" i="1" s="1"/>
  <c r="I282" i="1" s="1"/>
  <c r="O281" i="1"/>
  <c r="O280" i="1"/>
  <c r="K280" i="1" s="1"/>
  <c r="I280" i="1" s="1"/>
  <c r="O275" i="1"/>
  <c r="K275" i="1" s="1"/>
  <c r="I275" i="1" s="1"/>
  <c r="O274" i="1"/>
  <c r="O269" i="1"/>
  <c r="O266" i="1"/>
  <c r="O265" i="1"/>
  <c r="K265" i="1" s="1"/>
  <c r="I265" i="1" s="1"/>
  <c r="O264" i="1"/>
  <c r="K264" i="1" s="1"/>
  <c r="I264" i="1" s="1"/>
  <c r="O263" i="1"/>
  <c r="K263" i="1" s="1"/>
  <c r="I263" i="1" s="1"/>
  <c r="O262" i="1"/>
  <c r="K262" i="1" s="1"/>
  <c r="I262" i="1" s="1"/>
  <c r="O261" i="1"/>
  <c r="O260" i="1"/>
  <c r="K260" i="1" s="1"/>
  <c r="I260" i="1" s="1"/>
  <c r="O259" i="1"/>
  <c r="O258" i="1"/>
  <c r="O257" i="1"/>
  <c r="O256" i="1"/>
  <c r="O255" i="1"/>
  <c r="K255" i="1" s="1"/>
  <c r="I255" i="1" s="1"/>
  <c r="O254" i="1"/>
  <c r="O253" i="1"/>
  <c r="O252" i="1"/>
  <c r="K252" i="1" s="1"/>
  <c r="I252" i="1" s="1"/>
  <c r="O251" i="1"/>
  <c r="K251" i="1" s="1"/>
  <c r="I251" i="1" s="1"/>
  <c r="O246" i="1"/>
  <c r="K246" i="1" s="1"/>
  <c r="I246" i="1" s="1"/>
  <c r="O244" i="1"/>
  <c r="O243" i="1"/>
  <c r="K243" i="1" s="1"/>
  <c r="I243" i="1" s="1"/>
  <c r="O242" i="1"/>
  <c r="K242" i="1" s="1"/>
  <c r="I242" i="1" s="1"/>
  <c r="O241" i="1"/>
  <c r="K241" i="1" s="1"/>
  <c r="I241" i="1" s="1"/>
  <c r="O240" i="1"/>
  <c r="K240" i="1" s="1"/>
  <c r="I240" i="1" s="1"/>
  <c r="O239" i="1"/>
  <c r="K239" i="1" s="1"/>
  <c r="I239" i="1" s="1"/>
  <c r="O238" i="1"/>
  <c r="K238" i="1" s="1"/>
  <c r="I238" i="1" s="1"/>
  <c r="O237" i="1"/>
  <c r="K237" i="1" s="1"/>
  <c r="I237" i="1" s="1"/>
  <c r="O236" i="1"/>
  <c r="K236" i="1" s="1"/>
  <c r="I236" i="1" s="1"/>
  <c r="O235" i="1"/>
  <c r="K235" i="1" s="1"/>
  <c r="I235" i="1" s="1"/>
  <c r="O234" i="1"/>
  <c r="K234" i="1" s="1"/>
  <c r="I234" i="1" s="1"/>
  <c r="O233" i="1"/>
  <c r="O232" i="1"/>
  <c r="K232" i="1" s="1"/>
  <c r="I232" i="1" s="1"/>
  <c r="O227" i="1"/>
  <c r="O226" i="1"/>
  <c r="K226" i="1" s="1"/>
  <c r="I226" i="1" s="1"/>
  <c r="O225" i="1"/>
  <c r="K225" i="1" s="1"/>
  <c r="I225" i="1" s="1"/>
  <c r="O224" i="1"/>
  <c r="O223" i="1"/>
  <c r="O222" i="1"/>
  <c r="O220" i="1"/>
  <c r="O219" i="1"/>
  <c r="K219" i="1" s="1"/>
  <c r="I219" i="1" s="1"/>
  <c r="O218" i="1"/>
  <c r="K218" i="1" s="1"/>
  <c r="I218" i="1" s="1"/>
  <c r="O216" i="1"/>
  <c r="O215" i="1"/>
  <c r="K215" i="1" s="1"/>
  <c r="I215" i="1" s="1"/>
  <c r="O214" i="1"/>
  <c r="O213" i="1"/>
  <c r="K213" i="1" s="1"/>
  <c r="I213" i="1" s="1"/>
  <c r="O212" i="1"/>
  <c r="K212" i="1" s="1"/>
  <c r="I212" i="1" s="1"/>
  <c r="O211" i="1"/>
  <c r="K211" i="1" s="1"/>
  <c r="I211" i="1" s="1"/>
  <c r="O210" i="1"/>
  <c r="O209" i="1"/>
  <c r="O207" i="1"/>
  <c r="O206" i="1"/>
  <c r="K206" i="1" s="1"/>
  <c r="I206" i="1" s="1"/>
  <c r="O205" i="1"/>
  <c r="K205" i="1" s="1"/>
  <c r="I205" i="1" s="1"/>
  <c r="O204" i="1"/>
  <c r="O203" i="1"/>
  <c r="O202" i="1"/>
  <c r="K202" i="1" s="1"/>
  <c r="I202" i="1" s="1"/>
  <c r="O201" i="1"/>
  <c r="K201" i="1" s="1"/>
  <c r="I201" i="1" s="1"/>
  <c r="O200" i="1"/>
  <c r="O199" i="1"/>
  <c r="K199" i="1" s="1"/>
  <c r="I199" i="1" s="1"/>
  <c r="O198" i="1"/>
  <c r="K198" i="1" s="1"/>
  <c r="I198" i="1" s="1"/>
  <c r="O197" i="1"/>
  <c r="B192" i="1"/>
  <c r="B193" i="1" s="1"/>
  <c r="B194" i="1" s="1"/>
  <c r="B195" i="1" s="1"/>
  <c r="B196" i="1" s="1"/>
  <c r="B197" i="1" s="1"/>
  <c r="B198" i="1" s="1"/>
  <c r="B199" i="1" s="1"/>
  <c r="B200" i="1" s="1"/>
  <c r="B201" i="1" s="1"/>
  <c r="B202" i="1" s="1"/>
  <c r="B203" i="1" s="1"/>
  <c r="B204" i="1" s="1"/>
  <c r="B205" i="1" s="1"/>
  <c r="B206" i="1" s="1"/>
  <c r="B207" i="1" s="1"/>
  <c r="AN279" i="1" l="1"/>
  <c r="AN191" i="1"/>
  <c r="AN312" i="1"/>
  <c r="AN313" i="1"/>
  <c r="AO313" i="1" s="1"/>
  <c r="AQ313" i="1" s="1"/>
  <c r="AN314" i="1"/>
  <c r="AN315" i="1"/>
  <c r="AN192" i="1"/>
  <c r="AN194" i="1"/>
  <c r="AO194" i="1" s="1"/>
  <c r="AI196" i="1"/>
  <c r="AI198" i="1"/>
  <c r="AI200" i="1"/>
  <c r="AI202" i="1"/>
  <c r="AJ202" i="1" s="1"/>
  <c r="AL202" i="1" s="1"/>
  <c r="AI204" i="1"/>
  <c r="AI206" i="1"/>
  <c r="AN209" i="1"/>
  <c r="AN211" i="1"/>
  <c r="AO211" i="1" s="1"/>
  <c r="AP211" i="1" s="1"/>
  <c r="AN213" i="1"/>
  <c r="AN215" i="1"/>
  <c r="AI218" i="1"/>
  <c r="AI220" i="1"/>
  <c r="AJ220" i="1" s="1"/>
  <c r="AL220" i="1" s="1"/>
  <c r="AN223" i="1"/>
  <c r="AI225" i="1"/>
  <c r="AI227" i="1"/>
  <c r="AN233" i="1"/>
  <c r="AO233" i="1" s="1"/>
  <c r="AQ233" i="1" s="1"/>
  <c r="AN235" i="1"/>
  <c r="AN237" i="1"/>
  <c r="AN239" i="1"/>
  <c r="AN241" i="1"/>
  <c r="AO241" i="1" s="1"/>
  <c r="AQ241" i="1" s="1"/>
  <c r="AN243" i="1"/>
  <c r="AN245" i="1"/>
  <c r="AN251" i="1"/>
  <c r="AN253" i="1"/>
  <c r="AO253" i="1" s="1"/>
  <c r="AQ253" i="1" s="1"/>
  <c r="AN255" i="1"/>
  <c r="AN257" i="1"/>
  <c r="AN259" i="1"/>
  <c r="AN261" i="1"/>
  <c r="AO261" i="1" s="1"/>
  <c r="AQ261" i="1" s="1"/>
  <c r="AN263" i="1"/>
  <c r="AN265" i="1"/>
  <c r="AN269" i="1"/>
  <c r="AN274" i="1"/>
  <c r="AO274" i="1" s="1"/>
  <c r="AQ274" i="1" s="1"/>
  <c r="AN280" i="1"/>
  <c r="AN282" i="1"/>
  <c r="AO282" i="1" s="1"/>
  <c r="AQ282" i="1" s="1"/>
  <c r="AN285" i="1"/>
  <c r="AJ191" i="1"/>
  <c r="AK191" i="1" s="1"/>
  <c r="AN208" i="1"/>
  <c r="AI217" i="1"/>
  <c r="AN221" i="1"/>
  <c r="AN228" i="1"/>
  <c r="AI229" i="1"/>
  <c r="AJ229" i="1" s="1"/>
  <c r="AL229" i="1" s="1"/>
  <c r="AN230" i="1"/>
  <c r="AO230" i="1" s="1"/>
  <c r="AI231" i="1"/>
  <c r="AJ231" i="1" s="1"/>
  <c r="AN231" i="1"/>
  <c r="AI248" i="1"/>
  <c r="AN248" i="1"/>
  <c r="AI250" i="1"/>
  <c r="AN250" i="1"/>
  <c r="AI268" i="1"/>
  <c r="AN268" i="1"/>
  <c r="AI271" i="1"/>
  <c r="AN271" i="1"/>
  <c r="AI273" i="1"/>
  <c r="AN273" i="1"/>
  <c r="AI277" i="1"/>
  <c r="AN277" i="1"/>
  <c r="AI279" i="1"/>
  <c r="AI313" i="1"/>
  <c r="AI315" i="1"/>
  <c r="AN478" i="1"/>
  <c r="AI478" i="1"/>
  <c r="AI412" i="1"/>
  <c r="AJ412" i="1" s="1"/>
  <c r="AL412" i="1" s="1"/>
  <c r="AN404" i="1"/>
  <c r="AO404" i="1" s="1"/>
  <c r="AP404" i="1" s="1"/>
  <c r="AI404" i="1"/>
  <c r="AN477" i="1"/>
  <c r="AO477" i="1" s="1"/>
  <c r="AP477" i="1" s="1"/>
  <c r="AI477" i="1"/>
  <c r="AN475" i="1"/>
  <c r="AI475" i="1"/>
  <c r="AN412" i="1"/>
  <c r="AO412" i="1" s="1"/>
  <c r="AQ412" i="1" s="1"/>
  <c r="AN403" i="1"/>
  <c r="AI403" i="1"/>
  <c r="AN316" i="1"/>
  <c r="AI316" i="1"/>
  <c r="AN317" i="1"/>
  <c r="AI317" i="1"/>
  <c r="AN318" i="1"/>
  <c r="AI318" i="1"/>
  <c r="AN319" i="1"/>
  <c r="AI319" i="1"/>
  <c r="AN320" i="1"/>
  <c r="AI320" i="1"/>
  <c r="AN321" i="1"/>
  <c r="AI321" i="1"/>
  <c r="AN322" i="1"/>
  <c r="AI322" i="1"/>
  <c r="AN323" i="1"/>
  <c r="AI323" i="1"/>
  <c r="AN324" i="1"/>
  <c r="AI324" i="1"/>
  <c r="AN325" i="1"/>
  <c r="AI325" i="1"/>
  <c r="AN326" i="1"/>
  <c r="AI326" i="1"/>
  <c r="AN327" i="1"/>
  <c r="AI327" i="1"/>
  <c r="AN328" i="1"/>
  <c r="AI328" i="1"/>
  <c r="AN329" i="1"/>
  <c r="AI329" i="1"/>
  <c r="AN330" i="1"/>
  <c r="AI330" i="1"/>
  <c r="AN331" i="1"/>
  <c r="AI331" i="1"/>
  <c r="AN332" i="1"/>
  <c r="AI332" i="1"/>
  <c r="AN333" i="1"/>
  <c r="AI333" i="1"/>
  <c r="AN334" i="1"/>
  <c r="AO334" i="1" s="1"/>
  <c r="AQ334" i="1" s="1"/>
  <c r="AI334" i="1"/>
  <c r="AN335" i="1"/>
  <c r="AI335" i="1"/>
  <c r="AN336" i="1"/>
  <c r="AI336" i="1"/>
  <c r="AN337" i="1"/>
  <c r="AI337" i="1"/>
  <c r="AN338" i="1"/>
  <c r="AO338" i="1" s="1"/>
  <c r="AQ338" i="1" s="1"/>
  <c r="AI338" i="1"/>
  <c r="AN339" i="1"/>
  <c r="AI339" i="1"/>
  <c r="AN340" i="1"/>
  <c r="AI340" i="1"/>
  <c r="AN341" i="1"/>
  <c r="AI341" i="1"/>
  <c r="AJ341" i="1" s="1"/>
  <c r="AL341" i="1" s="1"/>
  <c r="AN342" i="1"/>
  <c r="AO342" i="1" s="1"/>
  <c r="AQ342" i="1" s="1"/>
  <c r="AI342" i="1"/>
  <c r="AJ342" i="1" s="1"/>
  <c r="AL342" i="1" s="1"/>
  <c r="AN343" i="1"/>
  <c r="AI343" i="1"/>
  <c r="AJ343" i="1" s="1"/>
  <c r="AL343" i="1" s="1"/>
  <c r="AN344" i="1"/>
  <c r="AI344" i="1"/>
  <c r="AN345" i="1"/>
  <c r="AI345" i="1"/>
  <c r="AN346" i="1"/>
  <c r="AO346" i="1" s="1"/>
  <c r="AQ346" i="1" s="1"/>
  <c r="AI346" i="1"/>
  <c r="AN347" i="1"/>
  <c r="AI347" i="1"/>
  <c r="AN348" i="1"/>
  <c r="AI348" i="1"/>
  <c r="AN349" i="1"/>
  <c r="AI349" i="1"/>
  <c r="AN350" i="1"/>
  <c r="AO350" i="1" s="1"/>
  <c r="AQ350" i="1" s="1"/>
  <c r="AI350" i="1"/>
  <c r="AN351" i="1"/>
  <c r="AI351" i="1"/>
  <c r="AN352" i="1"/>
  <c r="AI352" i="1"/>
  <c r="AN353" i="1"/>
  <c r="AI353" i="1"/>
  <c r="AN354" i="1"/>
  <c r="AO354" i="1" s="1"/>
  <c r="AQ354" i="1" s="1"/>
  <c r="AI354" i="1"/>
  <c r="AN355" i="1"/>
  <c r="AI355" i="1"/>
  <c r="AN356" i="1"/>
  <c r="AI356" i="1"/>
  <c r="AN357" i="1"/>
  <c r="AI357" i="1"/>
  <c r="AN358" i="1"/>
  <c r="AI358" i="1"/>
  <c r="AN359" i="1"/>
  <c r="AI359" i="1"/>
  <c r="AN360" i="1"/>
  <c r="AI360" i="1"/>
  <c r="AN361" i="1"/>
  <c r="AI361" i="1"/>
  <c r="AN362" i="1"/>
  <c r="AI362" i="1"/>
  <c r="AN363" i="1"/>
  <c r="AI363" i="1"/>
  <c r="AN364" i="1"/>
  <c r="AI364" i="1"/>
  <c r="AN365" i="1"/>
  <c r="AI365" i="1"/>
  <c r="AN366" i="1"/>
  <c r="AI366" i="1"/>
  <c r="AN367" i="1"/>
  <c r="AI367" i="1"/>
  <c r="AN368" i="1"/>
  <c r="AI368" i="1"/>
  <c r="AN369" i="1"/>
  <c r="AI369" i="1"/>
  <c r="AN370" i="1"/>
  <c r="AI370" i="1"/>
  <c r="AN371" i="1"/>
  <c r="AI371" i="1"/>
  <c r="AN372" i="1"/>
  <c r="AI372" i="1"/>
  <c r="AN373" i="1"/>
  <c r="AI373" i="1"/>
  <c r="AN374" i="1"/>
  <c r="AI374" i="1"/>
  <c r="AN375" i="1"/>
  <c r="AI375" i="1"/>
  <c r="AN376" i="1"/>
  <c r="AO376" i="1" s="1"/>
  <c r="AP376" i="1" s="1"/>
  <c r="AI376" i="1"/>
  <c r="AN377" i="1"/>
  <c r="AI377" i="1"/>
  <c r="AN378" i="1"/>
  <c r="AI378" i="1"/>
  <c r="AN379" i="1"/>
  <c r="AI379" i="1"/>
  <c r="AN380" i="1"/>
  <c r="AO380" i="1" s="1"/>
  <c r="AP380" i="1" s="1"/>
  <c r="AI380" i="1"/>
  <c r="AN381" i="1"/>
  <c r="AI381" i="1"/>
  <c r="AN382" i="1"/>
  <c r="AI382" i="1"/>
  <c r="AN383" i="1"/>
  <c r="AI383" i="1"/>
  <c r="AN384" i="1"/>
  <c r="AO384" i="1" s="1"/>
  <c r="AP384" i="1" s="1"/>
  <c r="AI384" i="1"/>
  <c r="AN385" i="1"/>
  <c r="AI385" i="1"/>
  <c r="AN386" i="1"/>
  <c r="AI386" i="1"/>
  <c r="AN387" i="1"/>
  <c r="AI387" i="1"/>
  <c r="AN388" i="1"/>
  <c r="AO388" i="1" s="1"/>
  <c r="AP388" i="1" s="1"/>
  <c r="AI388" i="1"/>
  <c r="AN389" i="1"/>
  <c r="AI389" i="1"/>
  <c r="AN390" i="1"/>
  <c r="AI390" i="1"/>
  <c r="AN391" i="1"/>
  <c r="AI391" i="1"/>
  <c r="AN392" i="1"/>
  <c r="AO392" i="1" s="1"/>
  <c r="AP392" i="1" s="1"/>
  <c r="AI392" i="1"/>
  <c r="AN393" i="1"/>
  <c r="AI393" i="1"/>
  <c r="AN394" i="1"/>
  <c r="AI394" i="1"/>
  <c r="AN395" i="1"/>
  <c r="AI395" i="1"/>
  <c r="AN396" i="1"/>
  <c r="AO396" i="1" s="1"/>
  <c r="AP396" i="1" s="1"/>
  <c r="AI396" i="1"/>
  <c r="AN397" i="1"/>
  <c r="AI397" i="1"/>
  <c r="AN398" i="1"/>
  <c r="AI398" i="1"/>
  <c r="AN399" i="1"/>
  <c r="AI399" i="1"/>
  <c r="AN400" i="1"/>
  <c r="AO400" i="1" s="1"/>
  <c r="AP400" i="1" s="1"/>
  <c r="AI400" i="1"/>
  <c r="AN401" i="1"/>
  <c r="AI401" i="1"/>
  <c r="AN402" i="1"/>
  <c r="AI402" i="1"/>
  <c r="AN405" i="1"/>
  <c r="AI405" i="1"/>
  <c r="AN406" i="1"/>
  <c r="AO406" i="1" s="1"/>
  <c r="AQ406" i="1" s="1"/>
  <c r="AI406" i="1"/>
  <c r="AN407" i="1"/>
  <c r="AI407" i="1"/>
  <c r="AN408" i="1"/>
  <c r="AI408" i="1"/>
  <c r="AN409" i="1"/>
  <c r="AI409" i="1"/>
  <c r="AN410" i="1"/>
  <c r="AO410" i="1" s="1"/>
  <c r="AQ410" i="1" s="1"/>
  <c r="AI410" i="1"/>
  <c r="AN411" i="1"/>
  <c r="AI411" i="1"/>
  <c r="AN413" i="1"/>
  <c r="AO413" i="1" s="1"/>
  <c r="AQ413" i="1" s="1"/>
  <c r="AI413" i="1"/>
  <c r="AJ413" i="1" s="1"/>
  <c r="AL413" i="1" s="1"/>
  <c r="AI414" i="1"/>
  <c r="AN414" i="1"/>
  <c r="AN415" i="1"/>
  <c r="AI415" i="1"/>
  <c r="AJ415" i="1" s="1"/>
  <c r="AL415" i="1" s="1"/>
  <c r="AI416" i="1"/>
  <c r="AN416" i="1"/>
  <c r="AN417" i="1"/>
  <c r="AI417" i="1"/>
  <c r="AJ417" i="1" s="1"/>
  <c r="AK417" i="1" s="1"/>
  <c r="AI418" i="1"/>
  <c r="AN418" i="1"/>
  <c r="AN419" i="1"/>
  <c r="AI419" i="1"/>
  <c r="AJ419" i="1" s="1"/>
  <c r="AL419" i="1" s="1"/>
  <c r="AI420" i="1"/>
  <c r="AN420" i="1"/>
  <c r="AN421" i="1"/>
  <c r="AI421" i="1"/>
  <c r="AJ421" i="1" s="1"/>
  <c r="AK421" i="1" s="1"/>
  <c r="AI422" i="1"/>
  <c r="AN422" i="1"/>
  <c r="AN423" i="1"/>
  <c r="AI423" i="1"/>
  <c r="AJ423" i="1" s="1"/>
  <c r="AL423" i="1" s="1"/>
  <c r="AI424" i="1"/>
  <c r="AN424" i="1"/>
  <c r="AN425" i="1"/>
  <c r="AI425" i="1"/>
  <c r="AJ425" i="1" s="1"/>
  <c r="AI426" i="1"/>
  <c r="AN426" i="1"/>
  <c r="AN427" i="1"/>
  <c r="AI427" i="1"/>
  <c r="AJ427" i="1" s="1"/>
  <c r="AL427" i="1" s="1"/>
  <c r="AI428" i="1"/>
  <c r="AN428" i="1"/>
  <c r="AN429" i="1"/>
  <c r="AI429" i="1"/>
  <c r="AJ429" i="1" s="1"/>
  <c r="AK429" i="1" s="1"/>
  <c r="AI430" i="1"/>
  <c r="AN430" i="1"/>
  <c r="AN431" i="1"/>
  <c r="AI431" i="1"/>
  <c r="AJ431" i="1" s="1"/>
  <c r="AL431" i="1" s="1"/>
  <c r="AI432" i="1"/>
  <c r="AN432" i="1"/>
  <c r="AN433" i="1"/>
  <c r="AI433" i="1"/>
  <c r="AJ433" i="1" s="1"/>
  <c r="AL433" i="1" s="1"/>
  <c r="AI434" i="1"/>
  <c r="AN434" i="1"/>
  <c r="AN435" i="1"/>
  <c r="AI435" i="1"/>
  <c r="AJ435" i="1" s="1"/>
  <c r="AL435" i="1" s="1"/>
  <c r="AI436" i="1"/>
  <c r="AN436" i="1"/>
  <c r="AN437" i="1"/>
  <c r="AI437" i="1"/>
  <c r="AJ437" i="1" s="1"/>
  <c r="AK437" i="1" s="1"/>
  <c r="AI438" i="1"/>
  <c r="AN438" i="1"/>
  <c r="AN439" i="1"/>
  <c r="AI439" i="1"/>
  <c r="AJ439" i="1" s="1"/>
  <c r="AL439" i="1" s="1"/>
  <c r="AI440" i="1"/>
  <c r="AN440" i="1"/>
  <c r="AN441" i="1"/>
  <c r="AI441" i="1"/>
  <c r="AJ441" i="1" s="1"/>
  <c r="AI442" i="1"/>
  <c r="AN442" i="1"/>
  <c r="AN443" i="1"/>
  <c r="AI443" i="1"/>
  <c r="AJ443" i="1" s="1"/>
  <c r="AL443" i="1" s="1"/>
  <c r="AI444" i="1"/>
  <c r="AN444" i="1"/>
  <c r="AN445" i="1"/>
  <c r="AI445" i="1"/>
  <c r="AJ445" i="1" s="1"/>
  <c r="AL445" i="1" s="1"/>
  <c r="AI446" i="1"/>
  <c r="AN446" i="1"/>
  <c r="AN447" i="1"/>
  <c r="AI447" i="1"/>
  <c r="AJ447" i="1" s="1"/>
  <c r="AL447" i="1" s="1"/>
  <c r="AI448" i="1"/>
  <c r="AN448" i="1"/>
  <c r="AN449" i="1"/>
  <c r="AI449" i="1"/>
  <c r="AJ449" i="1" s="1"/>
  <c r="AL449" i="1" s="1"/>
  <c r="AI450" i="1"/>
  <c r="AN450" i="1"/>
  <c r="AN451" i="1"/>
  <c r="AI451" i="1"/>
  <c r="AJ451" i="1" s="1"/>
  <c r="AL451" i="1" s="1"/>
  <c r="AI452" i="1"/>
  <c r="AN452" i="1"/>
  <c r="AN453" i="1"/>
  <c r="AI453" i="1"/>
  <c r="AJ453" i="1" s="1"/>
  <c r="AL453" i="1" s="1"/>
  <c r="AI454" i="1"/>
  <c r="AN454" i="1"/>
  <c r="AN455" i="1"/>
  <c r="AI455" i="1"/>
  <c r="AJ455" i="1" s="1"/>
  <c r="AL455" i="1" s="1"/>
  <c r="AI456" i="1"/>
  <c r="AN456" i="1"/>
  <c r="AN457" i="1"/>
  <c r="AI457" i="1"/>
  <c r="AJ457" i="1" s="1"/>
  <c r="AI458" i="1"/>
  <c r="AN458" i="1"/>
  <c r="AN459" i="1"/>
  <c r="AI459" i="1"/>
  <c r="AJ459" i="1" s="1"/>
  <c r="AL459" i="1" s="1"/>
  <c r="AN460" i="1"/>
  <c r="AI460" i="1"/>
  <c r="AN461" i="1"/>
  <c r="AO461" i="1" s="1"/>
  <c r="AI461" i="1"/>
  <c r="AJ461" i="1" s="1"/>
  <c r="AL461" i="1" s="1"/>
  <c r="AN462" i="1"/>
  <c r="AI462" i="1"/>
  <c r="AJ462" i="1" s="1"/>
  <c r="AN463" i="1"/>
  <c r="AO463" i="1" s="1"/>
  <c r="AP463" i="1" s="1"/>
  <c r="AI463" i="1"/>
  <c r="AN464" i="1"/>
  <c r="AI464" i="1"/>
  <c r="AN465" i="1"/>
  <c r="AO465" i="1" s="1"/>
  <c r="AP465" i="1" s="1"/>
  <c r="AI465" i="1"/>
  <c r="AN466" i="1"/>
  <c r="AI466" i="1"/>
  <c r="AN467" i="1"/>
  <c r="AO467" i="1" s="1"/>
  <c r="AP467" i="1" s="1"/>
  <c r="AI467" i="1"/>
  <c r="AN468" i="1"/>
  <c r="AI468" i="1"/>
  <c r="AN469" i="1"/>
  <c r="AO469" i="1" s="1"/>
  <c r="AP469" i="1" s="1"/>
  <c r="AI469" i="1"/>
  <c r="AN470" i="1"/>
  <c r="AI470" i="1"/>
  <c r="AN471" i="1"/>
  <c r="AI471" i="1"/>
  <c r="AN472" i="1"/>
  <c r="AI472" i="1"/>
  <c r="AN473" i="1"/>
  <c r="AO473" i="1" s="1"/>
  <c r="AP473" i="1" s="1"/>
  <c r="AI473" i="1"/>
  <c r="AN474" i="1"/>
  <c r="AI474" i="1"/>
  <c r="AN476" i="1"/>
  <c r="AI476" i="1"/>
  <c r="AN479" i="1"/>
  <c r="AI479" i="1"/>
  <c r="AI193" i="1"/>
  <c r="AJ193" i="1" s="1"/>
  <c r="AI195" i="1"/>
  <c r="AJ195" i="1" s="1"/>
  <c r="AN197" i="1"/>
  <c r="AO197" i="1" s="1"/>
  <c r="AP197" i="1" s="1"/>
  <c r="AN199" i="1"/>
  <c r="AO199" i="1" s="1"/>
  <c r="AN201" i="1"/>
  <c r="AO201" i="1" s="1"/>
  <c r="AP201" i="1" s="1"/>
  <c r="AN203" i="1"/>
  <c r="AO203" i="1" s="1"/>
  <c r="AP203" i="1" s="1"/>
  <c r="AN205" i="1"/>
  <c r="AO205" i="1" s="1"/>
  <c r="AP205" i="1" s="1"/>
  <c r="AN207" i="1"/>
  <c r="AO207" i="1" s="1"/>
  <c r="AI210" i="1"/>
  <c r="AJ210" i="1" s="1"/>
  <c r="AL210" i="1" s="1"/>
  <c r="AI212" i="1"/>
  <c r="AJ212" i="1" s="1"/>
  <c r="AL212" i="1" s="1"/>
  <c r="AI214" i="1"/>
  <c r="AI216" i="1"/>
  <c r="AJ216" i="1" s="1"/>
  <c r="AL216" i="1" s="1"/>
  <c r="AN219" i="1"/>
  <c r="AO219" i="1" s="1"/>
  <c r="AP219" i="1" s="1"/>
  <c r="AI222" i="1"/>
  <c r="AJ222" i="1" s="1"/>
  <c r="AL222" i="1" s="1"/>
  <c r="AN224" i="1"/>
  <c r="AO224" i="1" s="1"/>
  <c r="AP224" i="1" s="1"/>
  <c r="AN226" i="1"/>
  <c r="AO226" i="1" s="1"/>
  <c r="AN232" i="1"/>
  <c r="AO232" i="1" s="1"/>
  <c r="AN234" i="1"/>
  <c r="AO234" i="1" s="1"/>
  <c r="AQ234" i="1" s="1"/>
  <c r="AN236" i="1"/>
  <c r="AN238" i="1"/>
  <c r="AN240" i="1"/>
  <c r="AO240" i="1" s="1"/>
  <c r="AQ240" i="1" s="1"/>
  <c r="AN242" i="1"/>
  <c r="AO242" i="1" s="1"/>
  <c r="AQ242" i="1" s="1"/>
  <c r="AN244" i="1"/>
  <c r="AN246" i="1"/>
  <c r="AN252" i="1"/>
  <c r="AO252" i="1" s="1"/>
  <c r="AQ252" i="1" s="1"/>
  <c r="AN254" i="1"/>
  <c r="AO254" i="1" s="1"/>
  <c r="AQ254" i="1" s="1"/>
  <c r="AN256" i="1"/>
  <c r="AN258" i="1"/>
  <c r="AO258" i="1" s="1"/>
  <c r="AQ258" i="1" s="1"/>
  <c r="AN260" i="1"/>
  <c r="AO260" i="1" s="1"/>
  <c r="AQ260" i="1" s="1"/>
  <c r="AN262" i="1"/>
  <c r="AO262" i="1" s="1"/>
  <c r="AQ262" i="1" s="1"/>
  <c r="AN264" i="1"/>
  <c r="AO264" i="1" s="1"/>
  <c r="AQ264" i="1" s="1"/>
  <c r="AN266" i="1"/>
  <c r="AO266" i="1" s="1"/>
  <c r="AQ266" i="1" s="1"/>
  <c r="AN275" i="1"/>
  <c r="AN281" i="1"/>
  <c r="AO281" i="1" s="1"/>
  <c r="AQ281" i="1" s="1"/>
  <c r="AN283" i="1"/>
  <c r="AN284" i="1"/>
  <c r="AO284" i="1" s="1"/>
  <c r="AQ284" i="1" s="1"/>
  <c r="AN286" i="1"/>
  <c r="AO286" i="1" s="1"/>
  <c r="AQ286" i="1" s="1"/>
  <c r="AN287" i="1"/>
  <c r="AO287" i="1" s="1"/>
  <c r="AP287" i="1" s="1"/>
  <c r="AN288" i="1"/>
  <c r="AN289" i="1"/>
  <c r="AO289" i="1" s="1"/>
  <c r="AQ289" i="1" s="1"/>
  <c r="AN290" i="1"/>
  <c r="AO290" i="1" s="1"/>
  <c r="AQ290" i="1" s="1"/>
  <c r="AN291" i="1"/>
  <c r="AO291" i="1" s="1"/>
  <c r="AP291" i="1" s="1"/>
  <c r="AN292" i="1"/>
  <c r="AN293" i="1"/>
  <c r="AO293" i="1" s="1"/>
  <c r="AQ293" i="1" s="1"/>
  <c r="AN294" i="1"/>
  <c r="AO294" i="1" s="1"/>
  <c r="AQ294" i="1" s="1"/>
  <c r="AN295" i="1"/>
  <c r="AO295" i="1" s="1"/>
  <c r="AP295" i="1" s="1"/>
  <c r="AN296" i="1"/>
  <c r="AO296" i="1" s="1"/>
  <c r="AQ296" i="1" s="1"/>
  <c r="AN297" i="1"/>
  <c r="AO297" i="1" s="1"/>
  <c r="AQ297" i="1" s="1"/>
  <c r="AN298" i="1"/>
  <c r="AO298" i="1" s="1"/>
  <c r="AQ298" i="1" s="1"/>
  <c r="AN299" i="1"/>
  <c r="AO299" i="1" s="1"/>
  <c r="AP299" i="1" s="1"/>
  <c r="AN300" i="1"/>
  <c r="AO300" i="1" s="1"/>
  <c r="AQ300" i="1" s="1"/>
  <c r="AN301" i="1"/>
  <c r="AO301" i="1" s="1"/>
  <c r="AQ301" i="1" s="1"/>
  <c r="AN302" i="1"/>
  <c r="AO302" i="1" s="1"/>
  <c r="AQ302" i="1" s="1"/>
  <c r="AN303" i="1"/>
  <c r="AO303" i="1" s="1"/>
  <c r="AP303" i="1" s="1"/>
  <c r="AN304" i="1"/>
  <c r="AO304" i="1" s="1"/>
  <c r="AQ304" i="1" s="1"/>
  <c r="AN305" i="1"/>
  <c r="AO305" i="1" s="1"/>
  <c r="AQ305" i="1" s="1"/>
  <c r="AN306" i="1"/>
  <c r="AO306" i="1" s="1"/>
  <c r="AQ306" i="1" s="1"/>
  <c r="AN307" i="1"/>
  <c r="AO307" i="1" s="1"/>
  <c r="AP307" i="1" s="1"/>
  <c r="AN308" i="1"/>
  <c r="AO308" i="1" s="1"/>
  <c r="AQ308" i="1" s="1"/>
  <c r="AN309" i="1"/>
  <c r="AO309" i="1" s="1"/>
  <c r="AQ309" i="1" s="1"/>
  <c r="AN310" i="1"/>
  <c r="AO310" i="1" s="1"/>
  <c r="AP310" i="1" s="1"/>
  <c r="AN311" i="1"/>
  <c r="BA506" i="1"/>
  <c r="AI208" i="1"/>
  <c r="AJ208" i="1" s="1"/>
  <c r="AL208" i="1" s="1"/>
  <c r="AN217" i="1"/>
  <c r="AI221" i="1"/>
  <c r="AJ221" i="1" s="1"/>
  <c r="AI228" i="1"/>
  <c r="AJ228" i="1" s="1"/>
  <c r="AN229" i="1"/>
  <c r="AI230" i="1"/>
  <c r="AJ230" i="1" s="1"/>
  <c r="AI247" i="1"/>
  <c r="AN247" i="1"/>
  <c r="AI249" i="1"/>
  <c r="AN249" i="1"/>
  <c r="AO249" i="1" s="1"/>
  <c r="AQ249" i="1" s="1"/>
  <c r="AI267" i="1"/>
  <c r="AN267" i="1"/>
  <c r="AI270" i="1"/>
  <c r="AN270" i="1"/>
  <c r="AO270" i="1" s="1"/>
  <c r="AQ270" i="1" s="1"/>
  <c r="AI272" i="1"/>
  <c r="AN272" i="1"/>
  <c r="AI276" i="1"/>
  <c r="AN276" i="1"/>
  <c r="AO276" i="1" s="1"/>
  <c r="AI278" i="1"/>
  <c r="AN278" i="1"/>
  <c r="AI312" i="1"/>
  <c r="AI314" i="1"/>
  <c r="AO192" i="1"/>
  <c r="AP192" i="1" s="1"/>
  <c r="AO209" i="1"/>
  <c r="AP209" i="1" s="1"/>
  <c r="AO213" i="1"/>
  <c r="AP213" i="1" s="1"/>
  <c r="AO215" i="1"/>
  <c r="AP215" i="1" s="1"/>
  <c r="AO223" i="1"/>
  <c r="AP223" i="1" s="1"/>
  <c r="AI192" i="1"/>
  <c r="AJ192" i="1" s="1"/>
  <c r="AL192" i="1" s="1"/>
  <c r="AN193" i="1"/>
  <c r="AI194" i="1"/>
  <c r="AJ194" i="1" s="1"/>
  <c r="AL194" i="1" s="1"/>
  <c r="AN195" i="1"/>
  <c r="AN196" i="1"/>
  <c r="AI197" i="1"/>
  <c r="AJ197" i="1" s="1"/>
  <c r="AN198" i="1"/>
  <c r="AI199" i="1"/>
  <c r="AJ199" i="1" s="1"/>
  <c r="AN200" i="1"/>
  <c r="AI201" i="1"/>
  <c r="AJ201" i="1" s="1"/>
  <c r="AN202" i="1"/>
  <c r="AI203" i="1"/>
  <c r="AJ203" i="1" s="1"/>
  <c r="AN204" i="1"/>
  <c r="AI205" i="1"/>
  <c r="AJ205" i="1" s="1"/>
  <c r="AN206" i="1"/>
  <c r="AI207" i="1"/>
  <c r="AJ207" i="1" s="1"/>
  <c r="AI209" i="1"/>
  <c r="AJ209" i="1" s="1"/>
  <c r="AN210" i="1"/>
  <c r="AI211" i="1"/>
  <c r="AJ211" i="1" s="1"/>
  <c r="AN212" i="1"/>
  <c r="AI213" i="1"/>
  <c r="AJ213" i="1" s="1"/>
  <c r="AN214" i="1"/>
  <c r="AI215" i="1"/>
  <c r="AJ215" i="1" s="1"/>
  <c r="AN216" i="1"/>
  <c r="AN218" i="1"/>
  <c r="AI219" i="1"/>
  <c r="AJ219" i="1" s="1"/>
  <c r="AN220" i="1"/>
  <c r="AN222" i="1"/>
  <c r="AI223" i="1"/>
  <c r="AJ223" i="1" s="1"/>
  <c r="AI224" i="1"/>
  <c r="AJ224" i="1" s="1"/>
  <c r="AN225" i="1"/>
  <c r="AI226" i="1"/>
  <c r="AJ226" i="1" s="1"/>
  <c r="AN227" i="1"/>
  <c r="AI232" i="1"/>
  <c r="AJ232" i="1" s="1"/>
  <c r="AI234" i="1"/>
  <c r="AJ234" i="1" s="1"/>
  <c r="AI236" i="1"/>
  <c r="AJ236" i="1" s="1"/>
  <c r="AI238" i="1"/>
  <c r="AJ238" i="1" s="1"/>
  <c r="AI240" i="1"/>
  <c r="AJ240" i="1" s="1"/>
  <c r="AI242" i="1"/>
  <c r="AJ242" i="1" s="1"/>
  <c r="AI244" i="1"/>
  <c r="AI246" i="1"/>
  <c r="AI252" i="1"/>
  <c r="AI254" i="1"/>
  <c r="AI256" i="1"/>
  <c r="AI258" i="1"/>
  <c r="AI260" i="1"/>
  <c r="AI262" i="1"/>
  <c r="AI264" i="1"/>
  <c r="AI266" i="1"/>
  <c r="AI274" i="1"/>
  <c r="AI280" i="1"/>
  <c r="AI282" i="1"/>
  <c r="AI284" i="1"/>
  <c r="AI286" i="1"/>
  <c r="AI288" i="1"/>
  <c r="AI290" i="1"/>
  <c r="AI292" i="1"/>
  <c r="AI294" i="1"/>
  <c r="AI296" i="1"/>
  <c r="AI298" i="1"/>
  <c r="AI300" i="1"/>
  <c r="AI302" i="1"/>
  <c r="AI304" i="1"/>
  <c r="AI306" i="1"/>
  <c r="AI308" i="1"/>
  <c r="AI309" i="1"/>
  <c r="AI311" i="1"/>
  <c r="AI233" i="1"/>
  <c r="AJ233" i="1" s="1"/>
  <c r="AI235" i="1"/>
  <c r="AJ235" i="1" s="1"/>
  <c r="AI237" i="1"/>
  <c r="AJ237" i="1" s="1"/>
  <c r="AI239" i="1"/>
  <c r="AJ239" i="1" s="1"/>
  <c r="AI241" i="1"/>
  <c r="AJ241" i="1" s="1"/>
  <c r="AI243" i="1"/>
  <c r="AI245" i="1"/>
  <c r="AI251" i="1"/>
  <c r="AI253" i="1"/>
  <c r="AI255" i="1"/>
  <c r="AI257" i="1"/>
  <c r="AI259" i="1"/>
  <c r="AI261" i="1"/>
  <c r="AI263" i="1"/>
  <c r="AI265" i="1"/>
  <c r="AI269" i="1"/>
  <c r="AI275" i="1"/>
  <c r="AI281" i="1"/>
  <c r="AI283" i="1"/>
  <c r="AI285" i="1"/>
  <c r="AI287" i="1"/>
  <c r="AI289" i="1"/>
  <c r="AI291" i="1"/>
  <c r="AI293" i="1"/>
  <c r="AI295" i="1"/>
  <c r="AI297" i="1"/>
  <c r="AI299" i="1"/>
  <c r="AI301" i="1"/>
  <c r="AI303" i="1"/>
  <c r="AI305" i="1"/>
  <c r="AI307" i="1"/>
  <c r="AI310" i="1"/>
  <c r="AO231" i="1"/>
  <c r="AQ231" i="1" s="1"/>
  <c r="AO235" i="1"/>
  <c r="AQ235" i="1" s="1"/>
  <c r="AO236" i="1"/>
  <c r="AQ236" i="1" s="1"/>
  <c r="AO237" i="1"/>
  <c r="AQ237" i="1" s="1"/>
  <c r="AO238" i="1"/>
  <c r="AQ238" i="1" s="1"/>
  <c r="AO239" i="1"/>
  <c r="AQ239" i="1" s="1"/>
  <c r="AJ196" i="1"/>
  <c r="AL196" i="1" s="1"/>
  <c r="AJ198" i="1"/>
  <c r="AL198" i="1" s="1"/>
  <c r="AJ200" i="1"/>
  <c r="AL200" i="1" s="1"/>
  <c r="AJ204" i="1"/>
  <c r="AL204" i="1" s="1"/>
  <c r="AJ206" i="1"/>
  <c r="AL206" i="1" s="1"/>
  <c r="AJ214" i="1"/>
  <c r="AL214" i="1" s="1"/>
  <c r="AJ217" i="1"/>
  <c r="AJ218" i="1"/>
  <c r="AL218" i="1" s="1"/>
  <c r="AJ225" i="1"/>
  <c r="AL225" i="1" s="1"/>
  <c r="AJ227" i="1"/>
  <c r="AL227" i="1" s="1"/>
  <c r="AQ230" i="1"/>
  <c r="AP230" i="1"/>
  <c r="AK231" i="1"/>
  <c r="AO243" i="1"/>
  <c r="AP243" i="1" s="1"/>
  <c r="AO244" i="1"/>
  <c r="AQ244" i="1" s="1"/>
  <c r="AO245" i="1"/>
  <c r="AQ245" i="1" s="1"/>
  <c r="AO246" i="1"/>
  <c r="AQ246" i="1" s="1"/>
  <c r="AO247" i="1"/>
  <c r="AP247" i="1" s="1"/>
  <c r="AO248" i="1"/>
  <c r="AQ248" i="1" s="1"/>
  <c r="AO250" i="1"/>
  <c r="AQ250" i="1" s="1"/>
  <c r="AO251" i="1"/>
  <c r="AP251" i="1" s="1"/>
  <c r="AO255" i="1"/>
  <c r="AP255" i="1" s="1"/>
  <c r="AO256" i="1"/>
  <c r="AQ256" i="1" s="1"/>
  <c r="AO257" i="1"/>
  <c r="AQ257" i="1" s="1"/>
  <c r="AO259" i="1"/>
  <c r="AP259" i="1" s="1"/>
  <c r="AO263" i="1"/>
  <c r="AP263" i="1" s="1"/>
  <c r="AO265" i="1"/>
  <c r="AQ265" i="1" s="1"/>
  <c r="AO267" i="1"/>
  <c r="AP267" i="1" s="1"/>
  <c r="AO268" i="1"/>
  <c r="AQ268" i="1" s="1"/>
  <c r="AO269" i="1"/>
  <c r="AQ269" i="1" s="1"/>
  <c r="AO271" i="1"/>
  <c r="AP271" i="1" s="1"/>
  <c r="AO272" i="1"/>
  <c r="AQ272" i="1" s="1"/>
  <c r="AO273" i="1"/>
  <c r="AQ273" i="1" s="1"/>
  <c r="AO275" i="1"/>
  <c r="AP275" i="1" s="1"/>
  <c r="AO277" i="1"/>
  <c r="AQ277" i="1" s="1"/>
  <c r="AO278" i="1"/>
  <c r="AQ278" i="1" s="1"/>
  <c r="AO279" i="1"/>
  <c r="AP279" i="1" s="1"/>
  <c r="AO280" i="1"/>
  <c r="AQ280" i="1" s="1"/>
  <c r="AO283" i="1"/>
  <c r="AP283" i="1" s="1"/>
  <c r="AO285" i="1"/>
  <c r="AQ285" i="1" s="1"/>
  <c r="AO288" i="1"/>
  <c r="AQ288" i="1" s="1"/>
  <c r="AO292" i="1"/>
  <c r="AQ292" i="1" s="1"/>
  <c r="AO311" i="1"/>
  <c r="AQ311" i="1" s="1"/>
  <c r="AO312" i="1"/>
  <c r="AQ312" i="1" s="1"/>
  <c r="AO314" i="1"/>
  <c r="AP314" i="1" s="1"/>
  <c r="AO315" i="1"/>
  <c r="AQ315" i="1" s="1"/>
  <c r="AO316" i="1"/>
  <c r="AQ316" i="1" s="1"/>
  <c r="AO317" i="1"/>
  <c r="AQ317" i="1" s="1"/>
  <c r="AO318" i="1"/>
  <c r="AP318" i="1" s="1"/>
  <c r="AO319" i="1"/>
  <c r="AQ319" i="1" s="1"/>
  <c r="AO320" i="1"/>
  <c r="AQ320" i="1" s="1"/>
  <c r="AO321" i="1"/>
  <c r="AQ321" i="1" s="1"/>
  <c r="AO322" i="1"/>
  <c r="AP322" i="1" s="1"/>
  <c r="AO323" i="1"/>
  <c r="AQ323" i="1" s="1"/>
  <c r="AO324" i="1"/>
  <c r="AQ324" i="1" s="1"/>
  <c r="AO325" i="1"/>
  <c r="AP325" i="1" s="1"/>
  <c r="AO326" i="1"/>
  <c r="AQ326" i="1" s="1"/>
  <c r="AO327" i="1"/>
  <c r="AQ327" i="1" s="1"/>
  <c r="AO328" i="1"/>
  <c r="AP328" i="1" s="1"/>
  <c r="AO329" i="1"/>
  <c r="AQ329" i="1" s="1"/>
  <c r="AO330" i="1"/>
  <c r="AQ330" i="1" s="1"/>
  <c r="AO331" i="1"/>
  <c r="AQ331" i="1" s="1"/>
  <c r="AO332" i="1"/>
  <c r="AP332" i="1" s="1"/>
  <c r="AO333" i="1"/>
  <c r="AQ333" i="1" s="1"/>
  <c r="AO335" i="1"/>
  <c r="AQ335" i="1" s="1"/>
  <c r="AO336" i="1"/>
  <c r="AP336" i="1" s="1"/>
  <c r="AO337" i="1"/>
  <c r="AQ337" i="1" s="1"/>
  <c r="AO339" i="1"/>
  <c r="AQ339" i="1" s="1"/>
  <c r="AO340" i="1"/>
  <c r="AP340" i="1" s="1"/>
  <c r="AK341" i="1"/>
  <c r="AM341" i="1" s="1"/>
  <c r="V341" i="1" s="1"/>
  <c r="AK343" i="1"/>
  <c r="AM343" i="1" s="1"/>
  <c r="V343" i="1" s="1"/>
  <c r="AO341" i="1"/>
  <c r="AQ341" i="1" s="1"/>
  <c r="AO343" i="1"/>
  <c r="AQ343" i="1" s="1"/>
  <c r="AO344" i="1"/>
  <c r="AP344" i="1" s="1"/>
  <c r="AO345" i="1"/>
  <c r="AQ345" i="1" s="1"/>
  <c r="AO347" i="1"/>
  <c r="AP347" i="1" s="1"/>
  <c r="AO348" i="1"/>
  <c r="AP348" i="1" s="1"/>
  <c r="AO349" i="1"/>
  <c r="AQ349" i="1" s="1"/>
  <c r="AO351" i="1"/>
  <c r="AP351" i="1" s="1"/>
  <c r="AO352" i="1"/>
  <c r="AP352" i="1" s="1"/>
  <c r="AO353" i="1"/>
  <c r="AQ353" i="1" s="1"/>
  <c r="AO355" i="1"/>
  <c r="AP355" i="1" s="1"/>
  <c r="AO356" i="1"/>
  <c r="AP356" i="1" s="1"/>
  <c r="AO357" i="1"/>
  <c r="AQ357" i="1" s="1"/>
  <c r="AO358" i="1"/>
  <c r="AQ358" i="1" s="1"/>
  <c r="AO359" i="1"/>
  <c r="AQ359" i="1" s="1"/>
  <c r="AO360" i="1"/>
  <c r="AP360" i="1" s="1"/>
  <c r="AO361" i="1"/>
  <c r="AQ361" i="1" s="1"/>
  <c r="AO362" i="1"/>
  <c r="AQ362" i="1" s="1"/>
  <c r="AO363" i="1"/>
  <c r="AQ363" i="1" s="1"/>
  <c r="AO364" i="1"/>
  <c r="AP364" i="1" s="1"/>
  <c r="AO365" i="1"/>
  <c r="AQ365" i="1" s="1"/>
  <c r="AO366" i="1"/>
  <c r="AQ366" i="1" s="1"/>
  <c r="AO367" i="1"/>
  <c r="AQ367" i="1" s="1"/>
  <c r="AO368" i="1"/>
  <c r="AP368" i="1" s="1"/>
  <c r="AO369" i="1"/>
  <c r="AQ369" i="1" s="1"/>
  <c r="AO370" i="1"/>
  <c r="AQ370" i="1" s="1"/>
  <c r="AO371" i="1"/>
  <c r="AQ371" i="1" s="1"/>
  <c r="AO372" i="1"/>
  <c r="AP372" i="1" s="1"/>
  <c r="AO373" i="1"/>
  <c r="AQ373" i="1" s="1"/>
  <c r="AO374" i="1"/>
  <c r="AQ374" i="1" s="1"/>
  <c r="AO375" i="1"/>
  <c r="AQ375" i="1" s="1"/>
  <c r="AO377" i="1"/>
  <c r="AQ377" i="1" s="1"/>
  <c r="AO378" i="1"/>
  <c r="AQ378" i="1" s="1"/>
  <c r="AO379" i="1"/>
  <c r="AQ379" i="1" s="1"/>
  <c r="AO381" i="1"/>
  <c r="AQ381" i="1" s="1"/>
  <c r="AO382" i="1"/>
  <c r="AQ382" i="1" s="1"/>
  <c r="AO383" i="1"/>
  <c r="AQ383" i="1" s="1"/>
  <c r="AO385" i="1"/>
  <c r="AQ385" i="1" s="1"/>
  <c r="AO386" i="1"/>
  <c r="AQ386" i="1" s="1"/>
  <c r="AO387" i="1"/>
  <c r="AQ387" i="1" s="1"/>
  <c r="AO389" i="1"/>
  <c r="AQ389" i="1" s="1"/>
  <c r="AO390" i="1"/>
  <c r="AQ390" i="1" s="1"/>
  <c r="AO391" i="1"/>
  <c r="AQ391" i="1" s="1"/>
  <c r="AO393" i="1"/>
  <c r="AQ393" i="1" s="1"/>
  <c r="AO394" i="1"/>
  <c r="AQ394" i="1" s="1"/>
  <c r="AO395" i="1"/>
  <c r="AQ395" i="1" s="1"/>
  <c r="AO397" i="1"/>
  <c r="AQ397" i="1" s="1"/>
  <c r="AO398" i="1"/>
  <c r="AQ398" i="1" s="1"/>
  <c r="AO399" i="1"/>
  <c r="AQ399" i="1" s="1"/>
  <c r="AO401" i="1"/>
  <c r="AQ401" i="1" s="1"/>
  <c r="AO402" i="1"/>
  <c r="AQ402" i="1" s="1"/>
  <c r="AO403" i="1"/>
  <c r="AQ403" i="1" s="1"/>
  <c r="AO405" i="1"/>
  <c r="AQ405" i="1" s="1"/>
  <c r="AO407" i="1"/>
  <c r="AQ407" i="1" s="1"/>
  <c r="AO408" i="1"/>
  <c r="AP408" i="1" s="1"/>
  <c r="AO409" i="1"/>
  <c r="AQ409" i="1" s="1"/>
  <c r="AO411" i="1"/>
  <c r="AQ411" i="1" s="1"/>
  <c r="AP412" i="1"/>
  <c r="AR412" i="1" s="1"/>
  <c r="AP413" i="1"/>
  <c r="AR413" i="1" s="1"/>
  <c r="Z413" i="1" s="1"/>
  <c r="K413" i="1" s="1"/>
  <c r="I413" i="1" s="1"/>
  <c r="AJ414" i="1"/>
  <c r="AL414" i="1" s="1"/>
  <c r="AJ416" i="1"/>
  <c r="AK416" i="1" s="1"/>
  <c r="AJ418" i="1"/>
  <c r="AL418" i="1" s="1"/>
  <c r="AJ420" i="1"/>
  <c r="AK420" i="1" s="1"/>
  <c r="AJ422" i="1"/>
  <c r="AL422" i="1" s="1"/>
  <c r="AJ424" i="1"/>
  <c r="AK424" i="1" s="1"/>
  <c r="AJ426" i="1"/>
  <c r="AL426" i="1" s="1"/>
  <c r="AJ428" i="1"/>
  <c r="AK428" i="1" s="1"/>
  <c r="AJ430" i="1"/>
  <c r="AL430" i="1" s="1"/>
  <c r="AJ432" i="1"/>
  <c r="AK432" i="1" s="1"/>
  <c r="AJ434" i="1"/>
  <c r="AL434" i="1" s="1"/>
  <c r="AJ436" i="1"/>
  <c r="AK436" i="1" s="1"/>
  <c r="AJ438" i="1"/>
  <c r="AL438" i="1" s="1"/>
  <c r="AJ440" i="1"/>
  <c r="AK440" i="1" s="1"/>
  <c r="AJ442" i="1"/>
  <c r="AL442" i="1" s="1"/>
  <c r="AJ444" i="1"/>
  <c r="AK444" i="1" s="1"/>
  <c r="AJ446" i="1"/>
  <c r="AL446" i="1" s="1"/>
  <c r="AJ448" i="1"/>
  <c r="AJ450" i="1"/>
  <c r="AL450" i="1" s="1"/>
  <c r="AJ452" i="1"/>
  <c r="AK452" i="1" s="1"/>
  <c r="AJ454" i="1"/>
  <c r="AL454" i="1" s="1"/>
  <c r="AJ456" i="1"/>
  <c r="AJ458" i="1"/>
  <c r="AL458" i="1" s="1"/>
  <c r="AJ460" i="1"/>
  <c r="AL460" i="1" s="1"/>
  <c r="AO459" i="1"/>
  <c r="AO460" i="1"/>
  <c r="AP460" i="1" s="1"/>
  <c r="AO462" i="1"/>
  <c r="AO464" i="1"/>
  <c r="AO466" i="1"/>
  <c r="AO468" i="1"/>
  <c r="AO470" i="1"/>
  <c r="AO471" i="1"/>
  <c r="AP471" i="1" s="1"/>
  <c r="AO472" i="1"/>
  <c r="AO474" i="1"/>
  <c r="AO475" i="1"/>
  <c r="AP475" i="1" s="1"/>
  <c r="AO476" i="1"/>
  <c r="AO478" i="1"/>
  <c r="AO479" i="1"/>
  <c r="AP479" i="1" s="1"/>
  <c r="AO191" i="1"/>
  <c r="AP191" i="1" s="1"/>
  <c r="AW517" i="1"/>
  <c r="AX517" i="1"/>
  <c r="BA517" i="1"/>
  <c r="AX518" i="1"/>
  <c r="AX519" i="1" s="1"/>
  <c r="AZ518" i="1"/>
  <c r="AZ519" i="1" s="1"/>
  <c r="AZ520" i="1" s="1"/>
  <c r="AZ521" i="1" s="1"/>
  <c r="AZ524" i="1" s="1"/>
  <c r="BB518" i="1"/>
  <c r="BB519" i="1" s="1"/>
  <c r="AY522" i="1"/>
  <c r="BA522" i="1"/>
  <c r="AW522" i="1"/>
  <c r="AW518" i="1"/>
  <c r="AW519" i="1" s="1"/>
  <c r="AY517" i="1"/>
  <c r="BB517" i="1"/>
  <c r="AY518" i="1"/>
  <c r="AY519" i="1" s="1"/>
  <c r="BA518" i="1"/>
  <c r="BA519" i="1" s="1"/>
  <c r="AX522" i="1"/>
  <c r="AZ522" i="1"/>
  <c r="BB522" i="1"/>
  <c r="B209" i="1"/>
  <c r="B210" i="1" s="1"/>
  <c r="B211" i="1" s="1"/>
  <c r="B212" i="1" s="1"/>
  <c r="B213" i="1" s="1"/>
  <c r="B214" i="1" s="1"/>
  <c r="B215" i="1" s="1"/>
  <c r="B216" i="1" s="1"/>
  <c r="AQ223" i="1" l="1"/>
  <c r="AK240" i="1"/>
  <c r="AK232" i="1"/>
  <c r="AL231" i="1"/>
  <c r="AM231" i="1" s="1"/>
  <c r="AL238" i="1"/>
  <c r="AP236" i="1"/>
  <c r="AX520" i="1"/>
  <c r="AX521" i="1" s="1"/>
  <c r="AX524" i="1" s="1"/>
  <c r="AL237" i="1"/>
  <c r="AL241" i="1"/>
  <c r="AK233" i="1"/>
  <c r="AL240" i="1"/>
  <c r="AK237" i="1"/>
  <c r="AL232" i="1"/>
  <c r="AQ224" i="1"/>
  <c r="AR224" i="1" s="1"/>
  <c r="Z224" i="1" s="1"/>
  <c r="K224" i="1" s="1"/>
  <c r="I224" i="1" s="1"/>
  <c r="AQ197" i="1"/>
  <c r="AR197" i="1" s="1"/>
  <c r="Z197" i="1" s="1"/>
  <c r="K197" i="1" s="1"/>
  <c r="I197" i="1" s="1"/>
  <c r="AQ215" i="1"/>
  <c r="AR215" i="1" s="1"/>
  <c r="Z215" i="1" s="1"/>
  <c r="AL236" i="1"/>
  <c r="AQ205" i="1"/>
  <c r="AR205" i="1" s="1"/>
  <c r="Z205" i="1" s="1"/>
  <c r="AP226" i="1"/>
  <c r="AQ226" i="1"/>
  <c r="AP207" i="1"/>
  <c r="AQ207" i="1"/>
  <c r="AP199" i="1"/>
  <c r="AQ199" i="1"/>
  <c r="AK235" i="1"/>
  <c r="AL234" i="1"/>
  <c r="BB520" i="1"/>
  <c r="BB521" i="1" s="1"/>
  <c r="BB524" i="1" s="1"/>
  <c r="AK242" i="1"/>
  <c r="AL239" i="1"/>
  <c r="AK234" i="1"/>
  <c r="AM234" i="1" s="1"/>
  <c r="V234" i="1" s="1"/>
  <c r="AL457" i="1"/>
  <c r="AP194" i="1"/>
  <c r="AR194" i="1" s="1"/>
  <c r="Z194" i="1" s="1"/>
  <c r="AQ194" i="1"/>
  <c r="AK441" i="1"/>
  <c r="AL441" i="1"/>
  <c r="AK425" i="1"/>
  <c r="AM425" i="1" s="1"/>
  <c r="V425" i="1" s="1"/>
  <c r="AL425" i="1"/>
  <c r="AQ232" i="1"/>
  <c r="AP232" i="1"/>
  <c r="AQ276" i="1"/>
  <c r="AK241" i="1"/>
  <c r="AK236" i="1"/>
  <c r="AM236" i="1" s="1"/>
  <c r="V236" i="1" s="1"/>
  <c r="AQ211" i="1"/>
  <c r="AR211" i="1" s="1"/>
  <c r="Z211" i="1" s="1"/>
  <c r="AQ203" i="1"/>
  <c r="AR203" i="1" s="1"/>
  <c r="Z203" i="1" s="1"/>
  <c r="K203" i="1" s="1"/>
  <c r="I203" i="1" s="1"/>
  <c r="AK342" i="1"/>
  <c r="AM342" i="1" s="1"/>
  <c r="V342" i="1" s="1"/>
  <c r="AL242" i="1"/>
  <c r="AP240" i="1"/>
  <c r="AK239" i="1"/>
  <c r="AM239" i="1" s="1"/>
  <c r="V239" i="1" s="1"/>
  <c r="AL235" i="1"/>
  <c r="AM235" i="1" s="1"/>
  <c r="V235" i="1" s="1"/>
  <c r="AL233" i="1"/>
  <c r="AQ192" i="1"/>
  <c r="AR192" i="1" s="1"/>
  <c r="Z192" i="1" s="1"/>
  <c r="AQ219" i="1"/>
  <c r="AQ209" i="1"/>
  <c r="AR209" i="1" s="1"/>
  <c r="Z209" i="1" s="1"/>
  <c r="K209" i="1" s="1"/>
  <c r="I209" i="1" s="1"/>
  <c r="AQ201" i="1"/>
  <c r="AR201" i="1" s="1"/>
  <c r="Z201" i="1" s="1"/>
  <c r="AK238" i="1"/>
  <c r="AM238" i="1" s="1"/>
  <c r="V238" i="1" s="1"/>
  <c r="AQ213" i="1"/>
  <c r="AR213" i="1" s="1"/>
  <c r="Z213" i="1" s="1"/>
  <c r="AK433" i="1"/>
  <c r="AM433" i="1" s="1"/>
  <c r="V433" i="1" s="1"/>
  <c r="AL417" i="1"/>
  <c r="AM417" i="1" s="1"/>
  <c r="V417" i="1" s="1"/>
  <c r="AW520" i="1"/>
  <c r="AW521" i="1" s="1"/>
  <c r="AW524" i="1" s="1"/>
  <c r="AL437" i="1"/>
  <c r="AM437" i="1" s="1"/>
  <c r="V437" i="1" s="1"/>
  <c r="AL429" i="1"/>
  <c r="AL421" i="1"/>
  <c r="AM421" i="1" s="1"/>
  <c r="V421" i="1" s="1"/>
  <c r="AP238" i="1"/>
  <c r="AR238" i="1" s="1"/>
  <c r="Z238" i="1" s="1"/>
  <c r="AP234" i="1"/>
  <c r="AR234" i="1" s="1"/>
  <c r="Z234" i="1" s="1"/>
  <c r="AR230" i="1"/>
  <c r="AJ314" i="1"/>
  <c r="AK314" i="1" s="1"/>
  <c r="AO457" i="1"/>
  <c r="AP457" i="1" s="1"/>
  <c r="AO455" i="1"/>
  <c r="AP455" i="1" s="1"/>
  <c r="AO453" i="1"/>
  <c r="AP453" i="1" s="1"/>
  <c r="AO451" i="1"/>
  <c r="AP451" i="1" s="1"/>
  <c r="AO449" i="1"/>
  <c r="AP449" i="1" s="1"/>
  <c r="AO447" i="1"/>
  <c r="AP447" i="1" s="1"/>
  <c r="AO445" i="1"/>
  <c r="AP445" i="1" s="1"/>
  <c r="AO443" i="1"/>
  <c r="AP443" i="1" s="1"/>
  <c r="AO441" i="1"/>
  <c r="AP441" i="1" s="1"/>
  <c r="AO439" i="1"/>
  <c r="AP439" i="1" s="1"/>
  <c r="AO437" i="1"/>
  <c r="AP437" i="1" s="1"/>
  <c r="AO435" i="1"/>
  <c r="AP435" i="1" s="1"/>
  <c r="AO433" i="1"/>
  <c r="AP433" i="1" s="1"/>
  <c r="AO431" i="1"/>
  <c r="AP431" i="1" s="1"/>
  <c r="AO429" i="1"/>
  <c r="AP429" i="1" s="1"/>
  <c r="AO427" i="1"/>
  <c r="AP427" i="1" s="1"/>
  <c r="AO425" i="1"/>
  <c r="AP425" i="1" s="1"/>
  <c r="AO423" i="1"/>
  <c r="AP423" i="1" s="1"/>
  <c r="AO421" i="1"/>
  <c r="AP421" i="1" s="1"/>
  <c r="AO419" i="1"/>
  <c r="AP419" i="1" s="1"/>
  <c r="AO417" i="1"/>
  <c r="AP417" i="1" s="1"/>
  <c r="AO415" i="1"/>
  <c r="AP415" i="1" s="1"/>
  <c r="AJ475" i="1"/>
  <c r="AL475" i="1" s="1"/>
  <c r="AJ477" i="1"/>
  <c r="AL477" i="1" s="1"/>
  <c r="AJ404" i="1"/>
  <c r="AK404" i="1" s="1"/>
  <c r="AJ313" i="1"/>
  <c r="AK313" i="1" s="1"/>
  <c r="AO228" i="1"/>
  <c r="AQ228" i="1" s="1"/>
  <c r="AO221" i="1"/>
  <c r="AQ221" i="1" s="1"/>
  <c r="AO208" i="1"/>
  <c r="AQ208" i="1" s="1"/>
  <c r="AQ355" i="1"/>
  <c r="AR355" i="1" s="1"/>
  <c r="Z355" i="1" s="1"/>
  <c r="K355" i="1" s="1"/>
  <c r="I355" i="1" s="1"/>
  <c r="AQ351" i="1"/>
  <c r="AR351" i="1" s="1"/>
  <c r="Z351" i="1" s="1"/>
  <c r="AQ347" i="1"/>
  <c r="AR347" i="1" s="1"/>
  <c r="Z347" i="1" s="1"/>
  <c r="K347" i="1" s="1"/>
  <c r="I347" i="1" s="1"/>
  <c r="AP241" i="1"/>
  <c r="AM241" i="1"/>
  <c r="V241" i="1" s="1"/>
  <c r="AP239" i="1"/>
  <c r="AR239" i="1" s="1"/>
  <c r="Z239" i="1" s="1"/>
  <c r="AP237" i="1"/>
  <c r="AP235" i="1"/>
  <c r="AP233" i="1"/>
  <c r="AR233" i="1" s="1"/>
  <c r="Z233" i="1" s="1"/>
  <c r="K233" i="1" s="1"/>
  <c r="I233" i="1" s="1"/>
  <c r="AP231" i="1"/>
  <c r="AR223" i="1"/>
  <c r="Z223" i="1" s="1"/>
  <c r="K223" i="1" s="1"/>
  <c r="I223" i="1" s="1"/>
  <c r="AR219" i="1"/>
  <c r="Z219" i="1" s="1"/>
  <c r="AJ312" i="1"/>
  <c r="AK312" i="1" s="1"/>
  <c r="AJ278" i="1"/>
  <c r="AK278" i="1" s="1"/>
  <c r="AJ276" i="1"/>
  <c r="AK276" i="1" s="1"/>
  <c r="AJ272" i="1"/>
  <c r="AK272" i="1" s="1"/>
  <c r="AJ270" i="1"/>
  <c r="AK270" i="1" s="1"/>
  <c r="AJ267" i="1"/>
  <c r="AK267" i="1" s="1"/>
  <c r="AJ249" i="1"/>
  <c r="AK249" i="1" s="1"/>
  <c r="AJ247" i="1"/>
  <c r="AK247" i="1" s="1"/>
  <c r="AO229" i="1"/>
  <c r="AQ229" i="1" s="1"/>
  <c r="AO217" i="1"/>
  <c r="AQ217" i="1" s="1"/>
  <c r="BD506" i="1"/>
  <c r="BF506" i="1" s="1"/>
  <c r="AJ479" i="1"/>
  <c r="AL479" i="1" s="1"/>
  <c r="AJ476" i="1"/>
  <c r="AL476" i="1" s="1"/>
  <c r="AJ474" i="1"/>
  <c r="AL474" i="1" s="1"/>
  <c r="AJ473" i="1"/>
  <c r="AL473" i="1" s="1"/>
  <c r="AJ472" i="1"/>
  <c r="AL472" i="1" s="1"/>
  <c r="AJ471" i="1"/>
  <c r="AL471" i="1" s="1"/>
  <c r="AJ470" i="1"/>
  <c r="AL470" i="1" s="1"/>
  <c r="AJ469" i="1"/>
  <c r="AL469" i="1" s="1"/>
  <c r="AJ468" i="1"/>
  <c r="AL468" i="1" s="1"/>
  <c r="AJ467" i="1"/>
  <c r="AL467" i="1" s="1"/>
  <c r="AJ466" i="1"/>
  <c r="AL466" i="1" s="1"/>
  <c r="AJ465" i="1"/>
  <c r="AL465" i="1" s="1"/>
  <c r="AJ464" i="1"/>
  <c r="AL464" i="1" s="1"/>
  <c r="AJ463" i="1"/>
  <c r="AL463" i="1" s="1"/>
  <c r="AO458" i="1"/>
  <c r="AP458" i="1" s="1"/>
  <c r="AO456" i="1"/>
  <c r="AP456" i="1" s="1"/>
  <c r="AO454" i="1"/>
  <c r="AP454" i="1" s="1"/>
  <c r="AO452" i="1"/>
  <c r="AP452" i="1" s="1"/>
  <c r="AO450" i="1"/>
  <c r="AP450" i="1" s="1"/>
  <c r="AO448" i="1"/>
  <c r="AP448" i="1" s="1"/>
  <c r="AO446" i="1"/>
  <c r="AP446" i="1" s="1"/>
  <c r="AO444" i="1"/>
  <c r="AP444" i="1" s="1"/>
  <c r="AO442" i="1"/>
  <c r="AP442" i="1" s="1"/>
  <c r="AO440" i="1"/>
  <c r="AP440" i="1" s="1"/>
  <c r="AO438" i="1"/>
  <c r="AP438" i="1" s="1"/>
  <c r="AO436" i="1"/>
  <c r="AP436" i="1" s="1"/>
  <c r="AO434" i="1"/>
  <c r="AP434" i="1" s="1"/>
  <c r="AO432" i="1"/>
  <c r="AP432" i="1" s="1"/>
  <c r="AO430" i="1"/>
  <c r="AP430" i="1" s="1"/>
  <c r="AO428" i="1"/>
  <c r="AP428" i="1" s="1"/>
  <c r="AO426" i="1"/>
  <c r="AP426" i="1" s="1"/>
  <c r="AO424" i="1"/>
  <c r="AP424" i="1" s="1"/>
  <c r="AO422" i="1"/>
  <c r="AP422" i="1" s="1"/>
  <c r="AO420" i="1"/>
  <c r="AP420" i="1" s="1"/>
  <c r="AO418" i="1"/>
  <c r="AP418" i="1" s="1"/>
  <c r="AO416" i="1"/>
  <c r="AP416" i="1" s="1"/>
  <c r="AO414" i="1"/>
  <c r="AP414" i="1" s="1"/>
  <c r="AJ411" i="1"/>
  <c r="AK411" i="1" s="1"/>
  <c r="AJ410" i="1"/>
  <c r="AK410" i="1" s="1"/>
  <c r="AJ409" i="1"/>
  <c r="AK409" i="1" s="1"/>
  <c r="AJ408" i="1"/>
  <c r="AK408" i="1" s="1"/>
  <c r="AJ407" i="1"/>
  <c r="AK407" i="1" s="1"/>
  <c r="AJ406" i="1"/>
  <c r="AK406" i="1" s="1"/>
  <c r="AJ405" i="1"/>
  <c r="AK405" i="1" s="1"/>
  <c r="AJ402" i="1"/>
  <c r="AK402" i="1" s="1"/>
  <c r="AJ401" i="1"/>
  <c r="AK401" i="1" s="1"/>
  <c r="AJ400" i="1"/>
  <c r="AK400" i="1" s="1"/>
  <c r="AJ399" i="1"/>
  <c r="AK399" i="1" s="1"/>
  <c r="AJ398" i="1"/>
  <c r="AK398" i="1" s="1"/>
  <c r="AJ397" i="1"/>
  <c r="AK397" i="1" s="1"/>
  <c r="AJ396" i="1"/>
  <c r="AK396" i="1" s="1"/>
  <c r="AJ395" i="1"/>
  <c r="AK395" i="1" s="1"/>
  <c r="AJ394" i="1"/>
  <c r="AK394" i="1" s="1"/>
  <c r="AJ393" i="1"/>
  <c r="AK393" i="1" s="1"/>
  <c r="AJ392" i="1"/>
  <c r="AK392" i="1" s="1"/>
  <c r="AJ391" i="1"/>
  <c r="AK391" i="1" s="1"/>
  <c r="AJ390" i="1"/>
  <c r="AK390" i="1" s="1"/>
  <c r="AJ389" i="1"/>
  <c r="AK389" i="1" s="1"/>
  <c r="AJ388" i="1"/>
  <c r="AK388" i="1" s="1"/>
  <c r="AJ387" i="1"/>
  <c r="AK387" i="1" s="1"/>
  <c r="AJ386" i="1"/>
  <c r="AK386" i="1" s="1"/>
  <c r="AJ385" i="1"/>
  <c r="AK385" i="1" s="1"/>
  <c r="AJ384" i="1"/>
  <c r="AK384" i="1" s="1"/>
  <c r="AJ383" i="1"/>
  <c r="AK383" i="1" s="1"/>
  <c r="AJ382" i="1"/>
  <c r="AK382" i="1" s="1"/>
  <c r="AJ381" i="1"/>
  <c r="AK381" i="1" s="1"/>
  <c r="AJ380" i="1"/>
  <c r="AK380" i="1" s="1"/>
  <c r="AJ379" i="1"/>
  <c r="AK379" i="1" s="1"/>
  <c r="AJ378" i="1"/>
  <c r="AK378" i="1" s="1"/>
  <c r="AJ377" i="1"/>
  <c r="AK377" i="1" s="1"/>
  <c r="AJ376" i="1"/>
  <c r="AK376" i="1" s="1"/>
  <c r="AJ375" i="1"/>
  <c r="AK375" i="1" s="1"/>
  <c r="AJ374" i="1"/>
  <c r="AK374" i="1" s="1"/>
  <c r="AJ373" i="1"/>
  <c r="AK373" i="1" s="1"/>
  <c r="AJ372" i="1"/>
  <c r="AK372" i="1" s="1"/>
  <c r="AJ371" i="1"/>
  <c r="AK371" i="1" s="1"/>
  <c r="AJ370" i="1"/>
  <c r="AK370" i="1" s="1"/>
  <c r="AJ369" i="1"/>
  <c r="AK369" i="1" s="1"/>
  <c r="AJ368" i="1"/>
  <c r="AK368" i="1" s="1"/>
  <c r="AJ367" i="1"/>
  <c r="AK367" i="1" s="1"/>
  <c r="AJ366" i="1"/>
  <c r="AK366" i="1" s="1"/>
  <c r="AJ365" i="1"/>
  <c r="AK365" i="1" s="1"/>
  <c r="AJ364" i="1"/>
  <c r="AK364" i="1" s="1"/>
  <c r="AJ363" i="1"/>
  <c r="AK363" i="1" s="1"/>
  <c r="AJ362" i="1"/>
  <c r="AK362" i="1" s="1"/>
  <c r="AJ361" i="1"/>
  <c r="AK361" i="1" s="1"/>
  <c r="AJ360" i="1"/>
  <c r="AK360" i="1" s="1"/>
  <c r="AJ359" i="1"/>
  <c r="AK359" i="1" s="1"/>
  <c r="AJ358" i="1"/>
  <c r="AK358" i="1" s="1"/>
  <c r="AJ357" i="1"/>
  <c r="AK357" i="1" s="1"/>
  <c r="AJ356" i="1"/>
  <c r="AK356" i="1" s="1"/>
  <c r="AJ355" i="1"/>
  <c r="AK355" i="1" s="1"/>
  <c r="AJ354" i="1"/>
  <c r="AK354" i="1" s="1"/>
  <c r="AJ353" i="1"/>
  <c r="AK353" i="1" s="1"/>
  <c r="AJ352" i="1"/>
  <c r="AK352" i="1" s="1"/>
  <c r="AJ351" i="1"/>
  <c r="AK351" i="1" s="1"/>
  <c r="AJ350" i="1"/>
  <c r="AK350" i="1" s="1"/>
  <c r="AJ349" i="1"/>
  <c r="AK349" i="1" s="1"/>
  <c r="AJ348" i="1"/>
  <c r="AK348" i="1" s="1"/>
  <c r="AJ347" i="1"/>
  <c r="AK347" i="1" s="1"/>
  <c r="AJ346" i="1"/>
  <c r="AK346" i="1" s="1"/>
  <c r="AJ345" i="1"/>
  <c r="AK345" i="1" s="1"/>
  <c r="AJ344" i="1"/>
  <c r="AK344" i="1" s="1"/>
  <c r="AJ340" i="1"/>
  <c r="AK340" i="1" s="1"/>
  <c r="AJ339" i="1"/>
  <c r="AK339" i="1" s="1"/>
  <c r="AJ338" i="1"/>
  <c r="AK338" i="1" s="1"/>
  <c r="AJ337" i="1"/>
  <c r="AK337" i="1" s="1"/>
  <c r="AJ336" i="1"/>
  <c r="AK336" i="1" s="1"/>
  <c r="AJ335" i="1"/>
  <c r="AK335" i="1" s="1"/>
  <c r="AJ334" i="1"/>
  <c r="AK334" i="1" s="1"/>
  <c r="AJ333" i="1"/>
  <c r="AK333" i="1" s="1"/>
  <c r="AJ332" i="1"/>
  <c r="AK332" i="1" s="1"/>
  <c r="AJ331" i="1"/>
  <c r="AK331" i="1" s="1"/>
  <c r="AJ330" i="1"/>
  <c r="AK330" i="1" s="1"/>
  <c r="AJ329" i="1"/>
  <c r="AK329" i="1" s="1"/>
  <c r="AJ328" i="1"/>
  <c r="AK328" i="1" s="1"/>
  <c r="AJ327" i="1"/>
  <c r="AK327" i="1" s="1"/>
  <c r="AJ326" i="1"/>
  <c r="AK326" i="1" s="1"/>
  <c r="AJ325" i="1"/>
  <c r="AK325" i="1" s="1"/>
  <c r="AJ324" i="1"/>
  <c r="AK324" i="1" s="1"/>
  <c r="AJ323" i="1"/>
  <c r="AK323" i="1" s="1"/>
  <c r="AJ322" i="1"/>
  <c r="AK322" i="1" s="1"/>
  <c r="AJ321" i="1"/>
  <c r="AK321" i="1" s="1"/>
  <c r="AJ320" i="1"/>
  <c r="AK320" i="1" s="1"/>
  <c r="AJ319" i="1"/>
  <c r="AK319" i="1" s="1"/>
  <c r="AJ318" i="1"/>
  <c r="AK318" i="1" s="1"/>
  <c r="AJ317" i="1"/>
  <c r="AK317" i="1" s="1"/>
  <c r="AJ316" i="1"/>
  <c r="AK316" i="1" s="1"/>
  <c r="AJ403" i="1"/>
  <c r="AK403" i="1" s="1"/>
  <c r="AJ478" i="1"/>
  <c r="AL478" i="1" s="1"/>
  <c r="AJ315" i="1"/>
  <c r="AK315" i="1" s="1"/>
  <c r="AJ279" i="1"/>
  <c r="AK279" i="1" s="1"/>
  <c r="AJ277" i="1"/>
  <c r="AK277" i="1" s="1"/>
  <c r="AJ273" i="1"/>
  <c r="AK273" i="1" s="1"/>
  <c r="AJ271" i="1"/>
  <c r="AK271" i="1" s="1"/>
  <c r="AJ268" i="1"/>
  <c r="AK268" i="1" s="1"/>
  <c r="AJ250" i="1"/>
  <c r="AK250" i="1" s="1"/>
  <c r="AJ248" i="1"/>
  <c r="AK248" i="1" s="1"/>
  <c r="AR207" i="1"/>
  <c r="Z207" i="1" s="1"/>
  <c r="K207" i="1" s="1"/>
  <c r="I207" i="1" s="1"/>
  <c r="AJ305" i="1"/>
  <c r="AK305" i="1" s="1"/>
  <c r="AJ301" i="1"/>
  <c r="AK301" i="1" s="1"/>
  <c r="AJ297" i="1"/>
  <c r="AK297" i="1" s="1"/>
  <c r="AJ293" i="1"/>
  <c r="AK293" i="1" s="1"/>
  <c r="AJ289" i="1"/>
  <c r="AK289" i="1" s="1"/>
  <c r="AJ285" i="1"/>
  <c r="AK285" i="1" s="1"/>
  <c r="AJ281" i="1"/>
  <c r="AK281" i="1" s="1"/>
  <c r="AJ269" i="1"/>
  <c r="AK269" i="1" s="1"/>
  <c r="AJ263" i="1"/>
  <c r="AK263" i="1" s="1"/>
  <c r="AJ259" i="1"/>
  <c r="AK259" i="1" s="1"/>
  <c r="AJ255" i="1"/>
  <c r="AK255" i="1" s="1"/>
  <c r="AJ251" i="1"/>
  <c r="AK251" i="1" s="1"/>
  <c r="AJ243" i="1"/>
  <c r="AK243" i="1" s="1"/>
  <c r="AJ311" i="1"/>
  <c r="AK311" i="1" s="1"/>
  <c r="AJ308" i="1"/>
  <c r="AK308" i="1" s="1"/>
  <c r="AJ304" i="1"/>
  <c r="AK304" i="1" s="1"/>
  <c r="AJ300" i="1"/>
  <c r="AK300" i="1" s="1"/>
  <c r="AJ296" i="1"/>
  <c r="AK296" i="1" s="1"/>
  <c r="AJ292" i="1"/>
  <c r="AK292" i="1" s="1"/>
  <c r="AJ288" i="1"/>
  <c r="AK288" i="1" s="1"/>
  <c r="AJ284" i="1"/>
  <c r="AK284" i="1" s="1"/>
  <c r="AJ280" i="1"/>
  <c r="AK280" i="1" s="1"/>
  <c r="AJ266" i="1"/>
  <c r="AK266" i="1" s="1"/>
  <c r="AJ262" i="1"/>
  <c r="AK262" i="1" s="1"/>
  <c r="AJ258" i="1"/>
  <c r="AK258" i="1" s="1"/>
  <c r="AJ254" i="1"/>
  <c r="AK254" i="1" s="1"/>
  <c r="AJ246" i="1"/>
  <c r="AK246" i="1" s="1"/>
  <c r="AO227" i="1"/>
  <c r="AQ227" i="1" s="1"/>
  <c r="AO225" i="1"/>
  <c r="AQ225" i="1" s="1"/>
  <c r="AO220" i="1"/>
  <c r="AQ220" i="1" s="1"/>
  <c r="AO218" i="1"/>
  <c r="AQ218" i="1" s="1"/>
  <c r="AO206" i="1"/>
  <c r="AQ206" i="1" s="1"/>
  <c r="AO204" i="1"/>
  <c r="AQ204" i="1" s="1"/>
  <c r="AO202" i="1"/>
  <c r="AQ202" i="1" s="1"/>
  <c r="AO200" i="1"/>
  <c r="AQ200" i="1" s="1"/>
  <c r="AO198" i="1"/>
  <c r="AQ198" i="1" s="1"/>
  <c r="AO196" i="1"/>
  <c r="AQ196" i="1" s="1"/>
  <c r="AM240" i="1"/>
  <c r="V240" i="1" s="1"/>
  <c r="AM232" i="1"/>
  <c r="V232" i="1" s="1"/>
  <c r="AJ310" i="1"/>
  <c r="AK310" i="1" s="1"/>
  <c r="AJ307" i="1"/>
  <c r="AK307" i="1" s="1"/>
  <c r="AJ303" i="1"/>
  <c r="AK303" i="1" s="1"/>
  <c r="AJ299" i="1"/>
  <c r="AK299" i="1" s="1"/>
  <c r="AJ295" i="1"/>
  <c r="AK295" i="1" s="1"/>
  <c r="AJ291" i="1"/>
  <c r="AK291" i="1" s="1"/>
  <c r="AJ287" i="1"/>
  <c r="AK287" i="1" s="1"/>
  <c r="AJ283" i="1"/>
  <c r="AK283" i="1" s="1"/>
  <c r="AJ275" i="1"/>
  <c r="AK275" i="1" s="1"/>
  <c r="AJ265" i="1"/>
  <c r="AK265" i="1" s="1"/>
  <c r="AJ261" i="1"/>
  <c r="AK261" i="1" s="1"/>
  <c r="AJ257" i="1"/>
  <c r="AK257" i="1" s="1"/>
  <c r="AJ253" i="1"/>
  <c r="AK253" i="1" s="1"/>
  <c r="AJ245" i="1"/>
  <c r="AK245" i="1" s="1"/>
  <c r="AJ309" i="1"/>
  <c r="AK309" i="1" s="1"/>
  <c r="AJ306" i="1"/>
  <c r="AK306" i="1" s="1"/>
  <c r="AJ302" i="1"/>
  <c r="AK302" i="1" s="1"/>
  <c r="AJ298" i="1"/>
  <c r="AK298" i="1" s="1"/>
  <c r="AJ294" i="1"/>
  <c r="AK294" i="1" s="1"/>
  <c r="AJ290" i="1"/>
  <c r="AK290" i="1" s="1"/>
  <c r="AJ286" i="1"/>
  <c r="AK286" i="1" s="1"/>
  <c r="AJ282" i="1"/>
  <c r="AK282" i="1" s="1"/>
  <c r="AJ274" i="1"/>
  <c r="AK274" i="1" s="1"/>
  <c r="AJ264" i="1"/>
  <c r="AK264" i="1" s="1"/>
  <c r="AJ260" i="1"/>
  <c r="AK260" i="1" s="1"/>
  <c r="AJ256" i="1"/>
  <c r="AK256" i="1" s="1"/>
  <c r="AJ252" i="1"/>
  <c r="AK252" i="1" s="1"/>
  <c r="AJ244" i="1"/>
  <c r="AK244" i="1" s="1"/>
  <c r="AO222" i="1"/>
  <c r="AQ222" i="1" s="1"/>
  <c r="AO216" i="1"/>
  <c r="AQ216" i="1" s="1"/>
  <c r="AO214" i="1"/>
  <c r="AQ214" i="1" s="1"/>
  <c r="AO212" i="1"/>
  <c r="AQ212" i="1" s="1"/>
  <c r="AO210" i="1"/>
  <c r="AQ210" i="1" s="1"/>
  <c r="AO195" i="1"/>
  <c r="AP195" i="1" s="1"/>
  <c r="AO193" i="1"/>
  <c r="AQ193" i="1" s="1"/>
  <c r="AL462" i="1"/>
  <c r="AP461" i="1"/>
  <c r="AP459" i="1"/>
  <c r="AL456" i="1"/>
  <c r="AL452" i="1"/>
  <c r="AL448" i="1"/>
  <c r="AL444" i="1"/>
  <c r="AM444" i="1" s="1"/>
  <c r="V444" i="1" s="1"/>
  <c r="AL440" i="1"/>
  <c r="AM440" i="1" s="1"/>
  <c r="V440" i="1" s="1"/>
  <c r="AL436" i="1"/>
  <c r="AL432" i="1"/>
  <c r="AM432" i="1" s="1"/>
  <c r="V432" i="1" s="1"/>
  <c r="AM429" i="1"/>
  <c r="V429" i="1" s="1"/>
  <c r="AL428" i="1"/>
  <c r="AM428" i="1" s="1"/>
  <c r="V428" i="1" s="1"/>
  <c r="AL424" i="1"/>
  <c r="AM424" i="1" s="1"/>
  <c r="V424" i="1" s="1"/>
  <c r="AL420" i="1"/>
  <c r="AM420" i="1" s="1"/>
  <c r="V420" i="1" s="1"/>
  <c r="AL416" i="1"/>
  <c r="AM416" i="1" s="1"/>
  <c r="V416" i="1" s="1"/>
  <c r="AQ461" i="1"/>
  <c r="AQ459" i="1"/>
  <c r="AK456" i="1"/>
  <c r="AK448" i="1"/>
  <c r="AQ479" i="1"/>
  <c r="AR479" i="1" s="1"/>
  <c r="Z479" i="1" s="1"/>
  <c r="K479" i="1" s="1"/>
  <c r="I479" i="1" s="1"/>
  <c r="AQ477" i="1"/>
  <c r="AR477" i="1" s="1"/>
  <c r="AQ475" i="1"/>
  <c r="AR475" i="1" s="1"/>
  <c r="AQ473" i="1"/>
  <c r="AR473" i="1" s="1"/>
  <c r="Z473" i="1" s="1"/>
  <c r="K473" i="1" s="1"/>
  <c r="I473" i="1" s="1"/>
  <c r="AQ471" i="1"/>
  <c r="AR471" i="1" s="1"/>
  <c r="Z471" i="1" s="1"/>
  <c r="K471" i="1" s="1"/>
  <c r="I471" i="1" s="1"/>
  <c r="AQ469" i="1"/>
  <c r="AR469" i="1" s="1"/>
  <c r="Z469" i="1" s="1"/>
  <c r="K469" i="1" s="1"/>
  <c r="I469" i="1" s="1"/>
  <c r="AQ467" i="1"/>
  <c r="AR467" i="1" s="1"/>
  <c r="Z467" i="1" s="1"/>
  <c r="AQ465" i="1"/>
  <c r="AR465" i="1" s="1"/>
  <c r="Z465" i="1" s="1"/>
  <c r="AQ463" i="1"/>
  <c r="AR463" i="1" s="1"/>
  <c r="Z463" i="1" s="1"/>
  <c r="AK461" i="1"/>
  <c r="AM461" i="1" s="1"/>
  <c r="V461" i="1" s="1"/>
  <c r="AK459" i="1"/>
  <c r="AM459" i="1" s="1"/>
  <c r="V459" i="1" s="1"/>
  <c r="AK455" i="1"/>
  <c r="AM455" i="1" s="1"/>
  <c r="V455" i="1" s="1"/>
  <c r="AK451" i="1"/>
  <c r="AM451" i="1" s="1"/>
  <c r="V451" i="1" s="1"/>
  <c r="AK447" i="1"/>
  <c r="AM447" i="1" s="1"/>
  <c r="V447" i="1" s="1"/>
  <c r="AK443" i="1"/>
  <c r="AM443" i="1" s="1"/>
  <c r="V443" i="1" s="1"/>
  <c r="AK439" i="1"/>
  <c r="AM439" i="1" s="1"/>
  <c r="V439" i="1" s="1"/>
  <c r="AK435" i="1"/>
  <c r="AM435" i="1" s="1"/>
  <c r="V435" i="1" s="1"/>
  <c r="AK431" i="1"/>
  <c r="AM431" i="1" s="1"/>
  <c r="V431" i="1" s="1"/>
  <c r="AK427" i="1"/>
  <c r="AM427" i="1" s="1"/>
  <c r="V427" i="1" s="1"/>
  <c r="AK423" i="1"/>
  <c r="AM423" i="1" s="1"/>
  <c r="V423" i="1" s="1"/>
  <c r="AK419" i="1"/>
  <c r="AM419" i="1" s="1"/>
  <c r="V419" i="1" s="1"/>
  <c r="AK415" i="1"/>
  <c r="AM415" i="1" s="1"/>
  <c r="V415" i="1" s="1"/>
  <c r="AQ408" i="1"/>
  <c r="AR408" i="1" s="1"/>
  <c r="Z408" i="1" s="1"/>
  <c r="K408" i="1" s="1"/>
  <c r="I408" i="1" s="1"/>
  <c r="AQ404" i="1"/>
  <c r="AR404" i="1" s="1"/>
  <c r="AQ400" i="1"/>
  <c r="AR400" i="1" s="1"/>
  <c r="Z400" i="1" s="1"/>
  <c r="K400" i="1" s="1"/>
  <c r="I400" i="1" s="1"/>
  <c r="AQ396" i="1"/>
  <c r="AR396" i="1" s="1"/>
  <c r="Z396" i="1" s="1"/>
  <c r="K396" i="1" s="1"/>
  <c r="I396" i="1" s="1"/>
  <c r="AQ392" i="1"/>
  <c r="AR392" i="1" s="1"/>
  <c r="Z392" i="1" s="1"/>
  <c r="AQ388" i="1"/>
  <c r="AR388" i="1" s="1"/>
  <c r="Z388" i="1" s="1"/>
  <c r="AQ384" i="1"/>
  <c r="AR384" i="1" s="1"/>
  <c r="Z384" i="1" s="1"/>
  <c r="AQ380" i="1"/>
  <c r="AQ376" i="1"/>
  <c r="AR376" i="1" s="1"/>
  <c r="Z376" i="1" s="1"/>
  <c r="AQ372" i="1"/>
  <c r="AR372" i="1" s="1"/>
  <c r="Z372" i="1" s="1"/>
  <c r="AQ368" i="1"/>
  <c r="AR368" i="1" s="1"/>
  <c r="Z368" i="1" s="1"/>
  <c r="K368" i="1" s="1"/>
  <c r="I368" i="1" s="1"/>
  <c r="AQ364" i="1"/>
  <c r="AR364" i="1" s="1"/>
  <c r="Z364" i="1" s="1"/>
  <c r="K364" i="1" s="1"/>
  <c r="I364" i="1" s="1"/>
  <c r="AQ360" i="1"/>
  <c r="AQ356" i="1"/>
  <c r="AR356" i="1" s="1"/>
  <c r="Z356" i="1" s="1"/>
  <c r="AQ352" i="1"/>
  <c r="AR352" i="1" s="1"/>
  <c r="Z352" i="1" s="1"/>
  <c r="AQ348" i="1"/>
  <c r="AR348" i="1" s="1"/>
  <c r="Z348" i="1" s="1"/>
  <c r="AQ344" i="1"/>
  <c r="AR344" i="1" s="1"/>
  <c r="Z344" i="1" s="1"/>
  <c r="AK412" i="1"/>
  <c r="AM412" i="1" s="1"/>
  <c r="AK413" i="1"/>
  <c r="AM413" i="1" s="1"/>
  <c r="V413" i="1" s="1"/>
  <c r="AP409" i="1"/>
  <c r="AR409" i="1" s="1"/>
  <c r="Z409" i="1" s="1"/>
  <c r="K409" i="1" s="1"/>
  <c r="I409" i="1" s="1"/>
  <c r="AP405" i="1"/>
  <c r="AR405" i="1" s="1"/>
  <c r="Z405" i="1" s="1"/>
  <c r="K405" i="1" s="1"/>
  <c r="I405" i="1" s="1"/>
  <c r="AP401" i="1"/>
  <c r="AR401" i="1" s="1"/>
  <c r="Z401" i="1" s="1"/>
  <c r="AP397" i="1"/>
  <c r="AR397" i="1" s="1"/>
  <c r="Z397" i="1" s="1"/>
  <c r="AP393" i="1"/>
  <c r="AR393" i="1" s="1"/>
  <c r="Z393" i="1" s="1"/>
  <c r="AP389" i="1"/>
  <c r="AR389" i="1" s="1"/>
  <c r="Z389" i="1" s="1"/>
  <c r="K389" i="1" s="1"/>
  <c r="I389" i="1" s="1"/>
  <c r="AP385" i="1"/>
  <c r="AR385" i="1" s="1"/>
  <c r="Z385" i="1" s="1"/>
  <c r="AP381" i="1"/>
  <c r="AR381" i="1" s="1"/>
  <c r="Z381" i="1" s="1"/>
  <c r="K381" i="1" s="1"/>
  <c r="I381" i="1" s="1"/>
  <c r="AP377" i="1"/>
  <c r="AR377" i="1" s="1"/>
  <c r="Z377" i="1" s="1"/>
  <c r="AP373" i="1"/>
  <c r="AR373" i="1" s="1"/>
  <c r="Z373" i="1" s="1"/>
  <c r="K373" i="1" s="1"/>
  <c r="I373" i="1" s="1"/>
  <c r="AP369" i="1"/>
  <c r="AR369" i="1" s="1"/>
  <c r="Z369" i="1" s="1"/>
  <c r="K369" i="1" s="1"/>
  <c r="I369" i="1" s="1"/>
  <c r="AP365" i="1"/>
  <c r="AR365" i="1" s="1"/>
  <c r="Z365" i="1" s="1"/>
  <c r="AP361" i="1"/>
  <c r="AR361" i="1" s="1"/>
  <c r="Z361" i="1" s="1"/>
  <c r="AP357" i="1"/>
  <c r="AR357" i="1" s="1"/>
  <c r="Z357" i="1" s="1"/>
  <c r="K357" i="1" s="1"/>
  <c r="I357" i="1" s="1"/>
  <c r="AP353" i="1"/>
  <c r="AR353" i="1" s="1"/>
  <c r="Z353" i="1" s="1"/>
  <c r="AP349" i="1"/>
  <c r="AR349" i="1" s="1"/>
  <c r="Z349" i="1" s="1"/>
  <c r="AP345" i="1"/>
  <c r="AR345" i="1" s="1"/>
  <c r="Z345" i="1" s="1"/>
  <c r="K345" i="1" s="1"/>
  <c r="I345" i="1" s="1"/>
  <c r="AQ340" i="1"/>
  <c r="AR340" i="1" s="1"/>
  <c r="Z340" i="1" s="1"/>
  <c r="AQ336" i="1"/>
  <c r="AR336" i="1" s="1"/>
  <c r="Z336" i="1" s="1"/>
  <c r="AQ332" i="1"/>
  <c r="AR332" i="1" s="1"/>
  <c r="Z332" i="1" s="1"/>
  <c r="K332" i="1" s="1"/>
  <c r="I332" i="1" s="1"/>
  <c r="AQ328" i="1"/>
  <c r="AR328" i="1" s="1"/>
  <c r="Z328" i="1" s="1"/>
  <c r="AQ325" i="1"/>
  <c r="AR325" i="1" s="1"/>
  <c r="Z325" i="1" s="1"/>
  <c r="AQ322" i="1"/>
  <c r="AR322" i="1" s="1"/>
  <c r="Z322" i="1" s="1"/>
  <c r="AQ318" i="1"/>
  <c r="AR318" i="1" s="1"/>
  <c r="Z318" i="1" s="1"/>
  <c r="K318" i="1" s="1"/>
  <c r="I318" i="1" s="1"/>
  <c r="AQ314" i="1"/>
  <c r="AQ310" i="1"/>
  <c r="AQ307" i="1"/>
  <c r="AR307" i="1" s="1"/>
  <c r="Z307" i="1" s="1"/>
  <c r="K307" i="1" s="1"/>
  <c r="I307" i="1" s="1"/>
  <c r="AQ303" i="1"/>
  <c r="AR303" i="1" s="1"/>
  <c r="Z303" i="1" s="1"/>
  <c r="AQ299" i="1"/>
  <c r="AR299" i="1" s="1"/>
  <c r="Z299" i="1" s="1"/>
  <c r="AQ295" i="1"/>
  <c r="AR295" i="1" s="1"/>
  <c r="Z295" i="1" s="1"/>
  <c r="AQ291" i="1"/>
  <c r="AR291" i="1" s="1"/>
  <c r="Z291" i="1" s="1"/>
  <c r="K291" i="1" s="1"/>
  <c r="I291" i="1" s="1"/>
  <c r="AQ287" i="1"/>
  <c r="AR287" i="1" s="1"/>
  <c r="Z287" i="1" s="1"/>
  <c r="K287" i="1" s="1"/>
  <c r="I287" i="1" s="1"/>
  <c r="AQ283" i="1"/>
  <c r="AQ279" i="1"/>
  <c r="AR279" i="1" s="1"/>
  <c r="AQ275" i="1"/>
  <c r="AQ271" i="1"/>
  <c r="AR271" i="1" s="1"/>
  <c r="AQ267" i="1"/>
  <c r="AR267" i="1" s="1"/>
  <c r="AQ263" i="1"/>
  <c r="AR263" i="1" s="1"/>
  <c r="Z263" i="1" s="1"/>
  <c r="AQ259" i="1"/>
  <c r="AR259" i="1" s="1"/>
  <c r="Z259" i="1" s="1"/>
  <c r="K259" i="1" s="1"/>
  <c r="I259" i="1" s="1"/>
  <c r="AQ255" i="1"/>
  <c r="AR255" i="1" s="1"/>
  <c r="Z255" i="1" s="1"/>
  <c r="AQ251" i="1"/>
  <c r="AR251" i="1" s="1"/>
  <c r="Z251" i="1" s="1"/>
  <c r="AQ247" i="1"/>
  <c r="AR247" i="1" s="1"/>
  <c r="AQ243" i="1"/>
  <c r="AR243" i="1" s="1"/>
  <c r="Z243" i="1" s="1"/>
  <c r="AP343" i="1"/>
  <c r="AR343" i="1" s="1"/>
  <c r="Z343" i="1" s="1"/>
  <c r="K343" i="1" s="1"/>
  <c r="I343" i="1" s="1"/>
  <c r="AP339" i="1"/>
  <c r="AR339" i="1" s="1"/>
  <c r="Z339" i="1" s="1"/>
  <c r="K339" i="1" s="1"/>
  <c r="I339" i="1" s="1"/>
  <c r="AP335" i="1"/>
  <c r="AR335" i="1" s="1"/>
  <c r="Z335" i="1" s="1"/>
  <c r="K335" i="1" s="1"/>
  <c r="I335" i="1" s="1"/>
  <c r="AP331" i="1"/>
  <c r="AR331" i="1" s="1"/>
  <c r="Z331" i="1" s="1"/>
  <c r="AP327" i="1"/>
  <c r="AR327" i="1" s="1"/>
  <c r="Z327" i="1" s="1"/>
  <c r="AP321" i="1"/>
  <c r="AR321" i="1" s="1"/>
  <c r="Z321" i="1" s="1"/>
  <c r="K321" i="1" s="1"/>
  <c r="I321" i="1" s="1"/>
  <c r="AP317" i="1"/>
  <c r="AR317" i="1" s="1"/>
  <c r="Z317" i="1" s="1"/>
  <c r="K317" i="1" s="1"/>
  <c r="I317" i="1" s="1"/>
  <c r="AP313" i="1"/>
  <c r="AR313" i="1" s="1"/>
  <c r="Z313" i="1" s="1"/>
  <c r="K313" i="1" s="1"/>
  <c r="I313" i="1" s="1"/>
  <c r="AP309" i="1"/>
  <c r="AR309" i="1" s="1"/>
  <c r="Z309" i="1" s="1"/>
  <c r="K309" i="1" s="1"/>
  <c r="I309" i="1" s="1"/>
  <c r="AP306" i="1"/>
  <c r="AR306" i="1" s="1"/>
  <c r="Z306" i="1" s="1"/>
  <c r="K306" i="1" s="1"/>
  <c r="I306" i="1" s="1"/>
  <c r="AP302" i="1"/>
  <c r="AR302" i="1" s="1"/>
  <c r="Z302" i="1" s="1"/>
  <c r="K302" i="1" s="1"/>
  <c r="I302" i="1" s="1"/>
  <c r="AP298" i="1"/>
  <c r="AR298" i="1" s="1"/>
  <c r="Z298" i="1" s="1"/>
  <c r="K298" i="1" s="1"/>
  <c r="I298" i="1" s="1"/>
  <c r="AP294" i="1"/>
  <c r="AR294" i="1" s="1"/>
  <c r="Z294" i="1" s="1"/>
  <c r="K294" i="1" s="1"/>
  <c r="I294" i="1" s="1"/>
  <c r="AP290" i="1"/>
  <c r="AR290" i="1" s="1"/>
  <c r="Z290" i="1" s="1"/>
  <c r="K290" i="1" s="1"/>
  <c r="I290" i="1" s="1"/>
  <c r="AP286" i="1"/>
  <c r="AR286" i="1" s="1"/>
  <c r="Z286" i="1" s="1"/>
  <c r="AP282" i="1"/>
  <c r="AR282" i="1" s="1"/>
  <c r="Z282" i="1" s="1"/>
  <c r="AP278" i="1"/>
  <c r="AR278" i="1" s="1"/>
  <c r="AP274" i="1"/>
  <c r="AR274" i="1" s="1"/>
  <c r="Z274" i="1" s="1"/>
  <c r="K274" i="1" s="1"/>
  <c r="I274" i="1" s="1"/>
  <c r="AP270" i="1"/>
  <c r="AR270" i="1" s="1"/>
  <c r="AP266" i="1"/>
  <c r="AR266" i="1" s="1"/>
  <c r="Z266" i="1" s="1"/>
  <c r="K266" i="1" s="1"/>
  <c r="I266" i="1" s="1"/>
  <c r="AP262" i="1"/>
  <c r="AR262" i="1" s="1"/>
  <c r="Z262" i="1" s="1"/>
  <c r="AP258" i="1"/>
  <c r="AR258" i="1" s="1"/>
  <c r="Z258" i="1" s="1"/>
  <c r="K258" i="1" s="1"/>
  <c r="I258" i="1" s="1"/>
  <c r="AP254" i="1"/>
  <c r="AR254" i="1" s="1"/>
  <c r="Z254" i="1" s="1"/>
  <c r="K254" i="1" s="1"/>
  <c r="I254" i="1" s="1"/>
  <c r="AP250" i="1"/>
  <c r="AR250" i="1" s="1"/>
  <c r="AP246" i="1"/>
  <c r="AR246" i="1" s="1"/>
  <c r="Z246" i="1" s="1"/>
  <c r="AP242" i="1"/>
  <c r="AR242" i="1" s="1"/>
  <c r="Z242" i="1" s="1"/>
  <c r="AK195" i="1"/>
  <c r="AK193" i="1"/>
  <c r="AL195" i="1"/>
  <c r="AL193" i="1"/>
  <c r="AL230" i="1"/>
  <c r="AL228" i="1"/>
  <c r="AL226" i="1"/>
  <c r="AL224" i="1"/>
  <c r="AL223" i="1"/>
  <c r="AL221" i="1"/>
  <c r="AL219" i="1"/>
  <c r="AL217" i="1"/>
  <c r="AL215" i="1"/>
  <c r="AL213" i="1"/>
  <c r="AL211" i="1"/>
  <c r="AL209" i="1"/>
  <c r="AL207" i="1"/>
  <c r="AL205" i="1"/>
  <c r="AL203" i="1"/>
  <c r="AL201" i="1"/>
  <c r="AL199" i="1"/>
  <c r="AL197" i="1"/>
  <c r="AP478" i="1"/>
  <c r="AP476" i="1"/>
  <c r="AP474" i="1"/>
  <c r="AP472" i="1"/>
  <c r="AP470" i="1"/>
  <c r="AP468" i="1"/>
  <c r="AP466" i="1"/>
  <c r="AP464" i="1"/>
  <c r="AP462" i="1"/>
  <c r="AM452" i="1"/>
  <c r="V452" i="1" s="1"/>
  <c r="AM436" i="1"/>
  <c r="V436" i="1" s="1"/>
  <c r="AQ478" i="1"/>
  <c r="AQ476" i="1"/>
  <c r="AQ474" i="1"/>
  <c r="AQ472" i="1"/>
  <c r="AQ470" i="1"/>
  <c r="AQ468" i="1"/>
  <c r="AQ466" i="1"/>
  <c r="AQ464" i="1"/>
  <c r="AQ462" i="1"/>
  <c r="AQ460" i="1"/>
  <c r="AR460" i="1" s="1"/>
  <c r="Z460" i="1" s="1"/>
  <c r="AK458" i="1"/>
  <c r="AM458" i="1" s="1"/>
  <c r="V458" i="1" s="1"/>
  <c r="AK454" i="1"/>
  <c r="AM454" i="1" s="1"/>
  <c r="V454" i="1" s="1"/>
  <c r="AK450" i="1"/>
  <c r="AM450" i="1" s="1"/>
  <c r="V450" i="1" s="1"/>
  <c r="AK446" i="1"/>
  <c r="AM446" i="1" s="1"/>
  <c r="V446" i="1" s="1"/>
  <c r="AK442" i="1"/>
  <c r="AM442" i="1" s="1"/>
  <c r="V442" i="1" s="1"/>
  <c r="AK438" i="1"/>
  <c r="AM438" i="1" s="1"/>
  <c r="V438" i="1" s="1"/>
  <c r="AK434" i="1"/>
  <c r="AM434" i="1" s="1"/>
  <c r="V434" i="1" s="1"/>
  <c r="AK430" i="1"/>
  <c r="AM430" i="1" s="1"/>
  <c r="V430" i="1" s="1"/>
  <c r="AK426" i="1"/>
  <c r="AM426" i="1" s="1"/>
  <c r="V426" i="1" s="1"/>
  <c r="AK422" i="1"/>
  <c r="AM422" i="1" s="1"/>
  <c r="V422" i="1" s="1"/>
  <c r="AK418" i="1"/>
  <c r="AM418" i="1" s="1"/>
  <c r="V418" i="1" s="1"/>
  <c r="AK414" i="1"/>
  <c r="AM414" i="1" s="1"/>
  <c r="V414" i="1" s="1"/>
  <c r="AK462" i="1"/>
  <c r="AM462" i="1" s="1"/>
  <c r="V462" i="1" s="1"/>
  <c r="AK460" i="1"/>
  <c r="AM460" i="1" s="1"/>
  <c r="V460" i="1" s="1"/>
  <c r="AK457" i="1"/>
  <c r="AM457" i="1" s="1"/>
  <c r="V457" i="1" s="1"/>
  <c r="AK453" i="1"/>
  <c r="AM453" i="1" s="1"/>
  <c r="V453" i="1" s="1"/>
  <c r="AK449" i="1"/>
  <c r="AM449" i="1" s="1"/>
  <c r="V449" i="1" s="1"/>
  <c r="AK445" i="1"/>
  <c r="AM445" i="1" s="1"/>
  <c r="V445" i="1" s="1"/>
  <c r="AR380" i="1"/>
  <c r="Z380" i="1" s="1"/>
  <c r="AR360" i="1"/>
  <c r="Z360" i="1" s="1"/>
  <c r="AP410" i="1"/>
  <c r="AR410" i="1" s="1"/>
  <c r="Z410" i="1" s="1"/>
  <c r="AP406" i="1"/>
  <c r="AR406" i="1" s="1"/>
  <c r="Z406" i="1" s="1"/>
  <c r="AP402" i="1"/>
  <c r="AR402" i="1" s="1"/>
  <c r="Z402" i="1" s="1"/>
  <c r="AP398" i="1"/>
  <c r="AR398" i="1" s="1"/>
  <c r="Z398" i="1" s="1"/>
  <c r="K398" i="1" s="1"/>
  <c r="I398" i="1" s="1"/>
  <c r="AP394" i="1"/>
  <c r="AR394" i="1" s="1"/>
  <c r="Z394" i="1" s="1"/>
  <c r="K394" i="1" s="1"/>
  <c r="I394" i="1" s="1"/>
  <c r="AP390" i="1"/>
  <c r="AR390" i="1" s="1"/>
  <c r="Z390" i="1" s="1"/>
  <c r="K390" i="1" s="1"/>
  <c r="I390" i="1" s="1"/>
  <c r="AP386" i="1"/>
  <c r="AR386" i="1" s="1"/>
  <c r="Z386" i="1" s="1"/>
  <c r="K386" i="1" s="1"/>
  <c r="I386" i="1" s="1"/>
  <c r="AP382" i="1"/>
  <c r="AR382" i="1" s="1"/>
  <c r="Z382" i="1" s="1"/>
  <c r="AP378" i="1"/>
  <c r="AR378" i="1" s="1"/>
  <c r="Z378" i="1" s="1"/>
  <c r="AP374" i="1"/>
  <c r="AR374" i="1" s="1"/>
  <c r="Z374" i="1" s="1"/>
  <c r="AP370" i="1"/>
  <c r="AR370" i="1" s="1"/>
  <c r="Z370" i="1" s="1"/>
  <c r="K370" i="1" s="1"/>
  <c r="I370" i="1" s="1"/>
  <c r="AP366" i="1"/>
  <c r="AR366" i="1" s="1"/>
  <c r="Z366" i="1" s="1"/>
  <c r="K366" i="1" s="1"/>
  <c r="I366" i="1" s="1"/>
  <c r="AP362" i="1"/>
  <c r="AR362" i="1" s="1"/>
  <c r="Z362" i="1" s="1"/>
  <c r="AP358" i="1"/>
  <c r="AR358" i="1" s="1"/>
  <c r="Z358" i="1" s="1"/>
  <c r="K358" i="1" s="1"/>
  <c r="I358" i="1" s="1"/>
  <c r="AP354" i="1"/>
  <c r="AR354" i="1" s="1"/>
  <c r="Z354" i="1" s="1"/>
  <c r="K354" i="1" s="1"/>
  <c r="I354" i="1" s="1"/>
  <c r="AP350" i="1"/>
  <c r="AR350" i="1" s="1"/>
  <c r="Z350" i="1" s="1"/>
  <c r="K350" i="1" s="1"/>
  <c r="I350" i="1" s="1"/>
  <c r="AP346" i="1"/>
  <c r="AR346" i="1" s="1"/>
  <c r="Z346" i="1" s="1"/>
  <c r="AP411" i="1"/>
  <c r="AR411" i="1" s="1"/>
  <c r="Z411" i="1" s="1"/>
  <c r="K411" i="1" s="1"/>
  <c r="I411" i="1" s="1"/>
  <c r="AP407" i="1"/>
  <c r="AR407" i="1" s="1"/>
  <c r="Z407" i="1" s="1"/>
  <c r="K407" i="1" s="1"/>
  <c r="I407" i="1" s="1"/>
  <c r="AP403" i="1"/>
  <c r="AR403" i="1" s="1"/>
  <c r="AP399" i="1"/>
  <c r="AR399" i="1" s="1"/>
  <c r="Z399" i="1" s="1"/>
  <c r="AP395" i="1"/>
  <c r="AR395" i="1" s="1"/>
  <c r="Z395" i="1" s="1"/>
  <c r="K395" i="1" s="1"/>
  <c r="I395" i="1" s="1"/>
  <c r="AP391" i="1"/>
  <c r="AR391" i="1" s="1"/>
  <c r="Z391" i="1" s="1"/>
  <c r="AP387" i="1"/>
  <c r="AR387" i="1" s="1"/>
  <c r="Z387" i="1" s="1"/>
  <c r="K387" i="1" s="1"/>
  <c r="I387" i="1" s="1"/>
  <c r="AP383" i="1"/>
  <c r="AR383" i="1" s="1"/>
  <c r="Z383" i="1" s="1"/>
  <c r="AP379" i="1"/>
  <c r="AR379" i="1" s="1"/>
  <c r="Z379" i="1" s="1"/>
  <c r="K379" i="1" s="1"/>
  <c r="I379" i="1" s="1"/>
  <c r="AP375" i="1"/>
  <c r="AR375" i="1" s="1"/>
  <c r="Z375" i="1" s="1"/>
  <c r="K375" i="1" s="1"/>
  <c r="I375" i="1" s="1"/>
  <c r="AP371" i="1"/>
  <c r="AR371" i="1" s="1"/>
  <c r="Z371" i="1" s="1"/>
  <c r="AP367" i="1"/>
  <c r="AR367" i="1" s="1"/>
  <c r="Z367" i="1" s="1"/>
  <c r="AP363" i="1"/>
  <c r="AR363" i="1" s="1"/>
  <c r="Z363" i="1" s="1"/>
  <c r="AP359" i="1"/>
  <c r="AR359" i="1" s="1"/>
  <c r="Z359" i="1" s="1"/>
  <c r="K359" i="1" s="1"/>
  <c r="I359" i="1" s="1"/>
  <c r="AR314" i="1"/>
  <c r="Z314" i="1" s="1"/>
  <c r="K314" i="1" s="1"/>
  <c r="I314" i="1" s="1"/>
  <c r="AR310" i="1"/>
  <c r="Z310" i="1" s="1"/>
  <c r="AR283" i="1"/>
  <c r="Z283" i="1" s="1"/>
  <c r="K283" i="1" s="1"/>
  <c r="I283" i="1" s="1"/>
  <c r="AR275" i="1"/>
  <c r="Z275" i="1" s="1"/>
  <c r="AP342" i="1"/>
  <c r="AR342" i="1" s="1"/>
  <c r="Z342" i="1" s="1"/>
  <c r="K342" i="1" s="1"/>
  <c r="I342" i="1" s="1"/>
  <c r="AP338" i="1"/>
  <c r="AR338" i="1" s="1"/>
  <c r="Z338" i="1" s="1"/>
  <c r="AP334" i="1"/>
  <c r="AR334" i="1" s="1"/>
  <c r="Z334" i="1" s="1"/>
  <c r="AP330" i="1"/>
  <c r="AR330" i="1" s="1"/>
  <c r="Z330" i="1" s="1"/>
  <c r="K330" i="1" s="1"/>
  <c r="I330" i="1" s="1"/>
  <c r="AP324" i="1"/>
  <c r="AR324" i="1" s="1"/>
  <c r="Z324" i="1" s="1"/>
  <c r="K324" i="1" s="1"/>
  <c r="I324" i="1" s="1"/>
  <c r="AP320" i="1"/>
  <c r="AR320" i="1" s="1"/>
  <c r="Z320" i="1" s="1"/>
  <c r="K320" i="1" s="1"/>
  <c r="I320" i="1" s="1"/>
  <c r="AP316" i="1"/>
  <c r="AR316" i="1" s="1"/>
  <c r="Z316" i="1" s="1"/>
  <c r="AP312" i="1"/>
  <c r="AR312" i="1" s="1"/>
  <c r="Z312" i="1" s="1"/>
  <c r="AP305" i="1"/>
  <c r="AR305" i="1" s="1"/>
  <c r="Z305" i="1" s="1"/>
  <c r="AP301" i="1"/>
  <c r="AR301" i="1" s="1"/>
  <c r="Z301" i="1" s="1"/>
  <c r="K301" i="1" s="1"/>
  <c r="I301" i="1" s="1"/>
  <c r="AP297" i="1"/>
  <c r="AR297" i="1" s="1"/>
  <c r="Z297" i="1" s="1"/>
  <c r="AP293" i="1"/>
  <c r="AR293" i="1" s="1"/>
  <c r="Z293" i="1" s="1"/>
  <c r="K293" i="1" s="1"/>
  <c r="I293" i="1" s="1"/>
  <c r="AP289" i="1"/>
  <c r="AR289" i="1" s="1"/>
  <c r="Z289" i="1" s="1"/>
  <c r="K289" i="1" s="1"/>
  <c r="I289" i="1" s="1"/>
  <c r="AP285" i="1"/>
  <c r="AR285" i="1" s="1"/>
  <c r="Z285" i="1" s="1"/>
  <c r="K285" i="1" s="1"/>
  <c r="I285" i="1" s="1"/>
  <c r="AP281" i="1"/>
  <c r="AR281" i="1" s="1"/>
  <c r="Z281" i="1" s="1"/>
  <c r="K281" i="1" s="1"/>
  <c r="I281" i="1" s="1"/>
  <c r="AP277" i="1"/>
  <c r="AR277" i="1" s="1"/>
  <c r="AP273" i="1"/>
  <c r="AR273" i="1" s="1"/>
  <c r="AP269" i="1"/>
  <c r="AR269" i="1" s="1"/>
  <c r="Z269" i="1" s="1"/>
  <c r="K269" i="1" s="1"/>
  <c r="I269" i="1" s="1"/>
  <c r="AP265" i="1"/>
  <c r="AR265" i="1" s="1"/>
  <c r="Z265" i="1" s="1"/>
  <c r="AP261" i="1"/>
  <c r="AR261" i="1" s="1"/>
  <c r="Z261" i="1" s="1"/>
  <c r="K261" i="1" s="1"/>
  <c r="I261" i="1" s="1"/>
  <c r="AP257" i="1"/>
  <c r="AR257" i="1" s="1"/>
  <c r="Z257" i="1" s="1"/>
  <c r="K257" i="1" s="1"/>
  <c r="I257" i="1" s="1"/>
  <c r="AP253" i="1"/>
  <c r="AR253" i="1" s="1"/>
  <c r="Z253" i="1" s="1"/>
  <c r="K253" i="1" s="1"/>
  <c r="I253" i="1" s="1"/>
  <c r="AP249" i="1"/>
  <c r="AR249" i="1" s="1"/>
  <c r="AP245" i="1"/>
  <c r="AR245" i="1" s="1"/>
  <c r="Z245" i="1" s="1"/>
  <c r="K245" i="1" s="1"/>
  <c r="I245" i="1" s="1"/>
  <c r="AK194" i="1"/>
  <c r="AM194" i="1" s="1"/>
  <c r="V194" i="1" s="1"/>
  <c r="AK192" i="1"/>
  <c r="AM192" i="1" s="1"/>
  <c r="V192" i="1" s="1"/>
  <c r="AP341" i="1"/>
  <c r="AR341" i="1" s="1"/>
  <c r="Z341" i="1" s="1"/>
  <c r="K341" i="1" s="1"/>
  <c r="I341" i="1" s="1"/>
  <c r="AP337" i="1"/>
  <c r="AR337" i="1" s="1"/>
  <c r="Z337" i="1" s="1"/>
  <c r="K337" i="1" s="1"/>
  <c r="I337" i="1" s="1"/>
  <c r="AP333" i="1"/>
  <c r="AR333" i="1" s="1"/>
  <c r="Z333" i="1" s="1"/>
  <c r="AP329" i="1"/>
  <c r="AR329" i="1" s="1"/>
  <c r="Z329" i="1" s="1"/>
  <c r="K329" i="1" s="1"/>
  <c r="I329" i="1" s="1"/>
  <c r="AP326" i="1"/>
  <c r="AR326" i="1" s="1"/>
  <c r="Z326" i="1" s="1"/>
  <c r="AP323" i="1"/>
  <c r="AR323" i="1" s="1"/>
  <c r="Z323" i="1" s="1"/>
  <c r="K323" i="1" s="1"/>
  <c r="I323" i="1" s="1"/>
  <c r="AP319" i="1"/>
  <c r="AR319" i="1" s="1"/>
  <c r="Z319" i="1" s="1"/>
  <c r="AP315" i="1"/>
  <c r="AR315" i="1" s="1"/>
  <c r="Z315" i="1" s="1"/>
  <c r="AP311" i="1"/>
  <c r="AR311" i="1" s="1"/>
  <c r="Z311" i="1" s="1"/>
  <c r="AP308" i="1"/>
  <c r="AR308" i="1" s="1"/>
  <c r="Z308" i="1" s="1"/>
  <c r="K308" i="1" s="1"/>
  <c r="I308" i="1" s="1"/>
  <c r="AP304" i="1"/>
  <c r="AR304" i="1" s="1"/>
  <c r="Z304" i="1" s="1"/>
  <c r="K304" i="1" s="1"/>
  <c r="I304" i="1" s="1"/>
  <c r="AP300" i="1"/>
  <c r="AR300" i="1" s="1"/>
  <c r="Z300" i="1" s="1"/>
  <c r="AP296" i="1"/>
  <c r="AR296" i="1" s="1"/>
  <c r="Z296" i="1" s="1"/>
  <c r="K296" i="1" s="1"/>
  <c r="I296" i="1" s="1"/>
  <c r="AP292" i="1"/>
  <c r="AR292" i="1" s="1"/>
  <c r="Z292" i="1" s="1"/>
  <c r="K292" i="1" s="1"/>
  <c r="I292" i="1" s="1"/>
  <c r="AP288" i="1"/>
  <c r="AR288" i="1" s="1"/>
  <c r="Z288" i="1" s="1"/>
  <c r="AP284" i="1"/>
  <c r="AR284" i="1" s="1"/>
  <c r="Z284" i="1" s="1"/>
  <c r="K284" i="1" s="1"/>
  <c r="I284" i="1" s="1"/>
  <c r="AP280" i="1"/>
  <c r="AR280" i="1" s="1"/>
  <c r="Z280" i="1" s="1"/>
  <c r="AP276" i="1"/>
  <c r="AP272" i="1"/>
  <c r="AR272" i="1" s="1"/>
  <c r="AP268" i="1"/>
  <c r="AR268" i="1" s="1"/>
  <c r="AP264" i="1"/>
  <c r="AR264" i="1" s="1"/>
  <c r="Z264" i="1" s="1"/>
  <c r="AP260" i="1"/>
  <c r="AR260" i="1" s="1"/>
  <c r="Z260" i="1" s="1"/>
  <c r="AP256" i="1"/>
  <c r="AR256" i="1" s="1"/>
  <c r="Z256" i="1" s="1"/>
  <c r="K256" i="1" s="1"/>
  <c r="I256" i="1" s="1"/>
  <c r="AP252" i="1"/>
  <c r="AR252" i="1" s="1"/>
  <c r="Z252" i="1" s="1"/>
  <c r="AP248" i="1"/>
  <c r="AR248" i="1" s="1"/>
  <c r="AP244" i="1"/>
  <c r="AR244" i="1" s="1"/>
  <c r="Z244" i="1" s="1"/>
  <c r="K244" i="1" s="1"/>
  <c r="I244" i="1" s="1"/>
  <c r="AK230" i="1"/>
  <c r="AK229" i="1"/>
  <c r="AM229" i="1" s="1"/>
  <c r="AK228" i="1"/>
  <c r="AK227" i="1"/>
  <c r="AM227" i="1" s="1"/>
  <c r="V227" i="1" s="1"/>
  <c r="AK226" i="1"/>
  <c r="AK225" i="1"/>
  <c r="AM225" i="1" s="1"/>
  <c r="V225" i="1" s="1"/>
  <c r="AK224" i="1"/>
  <c r="AK223" i="1"/>
  <c r="AK222" i="1"/>
  <c r="AM222" i="1" s="1"/>
  <c r="V222" i="1" s="1"/>
  <c r="AK221" i="1"/>
  <c r="AK220" i="1"/>
  <c r="AM220" i="1" s="1"/>
  <c r="V220" i="1" s="1"/>
  <c r="AK219" i="1"/>
  <c r="AM219" i="1" s="1"/>
  <c r="V219" i="1" s="1"/>
  <c r="AK218" i="1"/>
  <c r="AM218" i="1" s="1"/>
  <c r="V218" i="1" s="1"/>
  <c r="AK217" i="1"/>
  <c r="AM217" i="1" s="1"/>
  <c r="AK216" i="1"/>
  <c r="AM216" i="1" s="1"/>
  <c r="V216" i="1" s="1"/>
  <c r="AK215" i="1"/>
  <c r="AK214" i="1"/>
  <c r="AM214" i="1" s="1"/>
  <c r="V214" i="1" s="1"/>
  <c r="AK213" i="1"/>
  <c r="AK212" i="1"/>
  <c r="AM212" i="1" s="1"/>
  <c r="V212" i="1" s="1"/>
  <c r="AK211" i="1"/>
  <c r="AM211" i="1" s="1"/>
  <c r="V211" i="1" s="1"/>
  <c r="AK210" i="1"/>
  <c r="AM210" i="1" s="1"/>
  <c r="V210" i="1" s="1"/>
  <c r="AK209" i="1"/>
  <c r="AM209" i="1" s="1"/>
  <c r="V209" i="1" s="1"/>
  <c r="AK208" i="1"/>
  <c r="AM208" i="1" s="1"/>
  <c r="AK207" i="1"/>
  <c r="AK206" i="1"/>
  <c r="AM206" i="1" s="1"/>
  <c r="V206" i="1" s="1"/>
  <c r="AK205" i="1"/>
  <c r="AK204" i="1"/>
  <c r="AM204" i="1" s="1"/>
  <c r="V204" i="1" s="1"/>
  <c r="AK203" i="1"/>
  <c r="AM203" i="1" s="1"/>
  <c r="V203" i="1" s="1"/>
  <c r="AK202" i="1"/>
  <c r="AM202" i="1" s="1"/>
  <c r="V202" i="1" s="1"/>
  <c r="AK201" i="1"/>
  <c r="AM201" i="1" s="1"/>
  <c r="V201" i="1" s="1"/>
  <c r="AK200" i="1"/>
  <c r="AM200" i="1" s="1"/>
  <c r="V200" i="1" s="1"/>
  <c r="AK199" i="1"/>
  <c r="AK198" i="1"/>
  <c r="AM198" i="1" s="1"/>
  <c r="V198" i="1" s="1"/>
  <c r="AK197" i="1"/>
  <c r="AK196" i="1"/>
  <c r="AM196" i="1" s="1"/>
  <c r="V196" i="1" s="1"/>
  <c r="AR241" i="1"/>
  <c r="Z241" i="1" s="1"/>
  <c r="AR240" i="1"/>
  <c r="Z240" i="1" s="1"/>
  <c r="AR237" i="1"/>
  <c r="Z237" i="1" s="1"/>
  <c r="AR236" i="1"/>
  <c r="Z236" i="1" s="1"/>
  <c r="AR235" i="1"/>
  <c r="Z235" i="1" s="1"/>
  <c r="AR232" i="1"/>
  <c r="Z232" i="1" s="1"/>
  <c r="AR231" i="1"/>
  <c r="AQ191" i="1"/>
  <c r="AR191" i="1" s="1"/>
  <c r="Z191" i="1" s="1"/>
  <c r="AL191" i="1"/>
  <c r="AM191" i="1" s="1"/>
  <c r="V191" i="1" s="1"/>
  <c r="BB523" i="1"/>
  <c r="BB525" i="1" s="1"/>
  <c r="BB526" i="1" s="1"/>
  <c r="BB527" i="1" s="1"/>
  <c r="BB528" i="1" s="1"/>
  <c r="AX523" i="1"/>
  <c r="AX525" i="1" s="1"/>
  <c r="AX526" i="1" s="1"/>
  <c r="AX527" i="1" s="1"/>
  <c r="AX528" i="1" s="1"/>
  <c r="AY520" i="1"/>
  <c r="BA520" i="1"/>
  <c r="AZ523" i="1"/>
  <c r="AZ525" i="1" s="1"/>
  <c r="AZ526" i="1" s="1"/>
  <c r="AZ527" i="1" s="1"/>
  <c r="AZ528" i="1" s="1"/>
  <c r="B218" i="1"/>
  <c r="B219" i="1" s="1"/>
  <c r="B220" i="1" s="1"/>
  <c r="AM228" i="1" l="1"/>
  <c r="AM226" i="1"/>
  <c r="V226" i="1" s="1"/>
  <c r="AR199" i="1"/>
  <c r="Z199" i="1" s="1"/>
  <c r="AR226" i="1"/>
  <c r="Z226" i="1" s="1"/>
  <c r="AM237" i="1"/>
  <c r="V237" i="1" s="1"/>
  <c r="AR276" i="1"/>
  <c r="AM242" i="1"/>
  <c r="V242" i="1" s="1"/>
  <c r="AM233" i="1"/>
  <c r="V233" i="1" s="1"/>
  <c r="AM197" i="1"/>
  <c r="V197" i="1" s="1"/>
  <c r="AM205" i="1"/>
  <c r="V205" i="1" s="1"/>
  <c r="AM213" i="1"/>
  <c r="V213" i="1" s="1"/>
  <c r="AM221" i="1"/>
  <c r="AM230" i="1"/>
  <c r="AM456" i="1"/>
  <c r="V456" i="1" s="1"/>
  <c r="AM441" i="1"/>
  <c r="V441" i="1" s="1"/>
  <c r="AM199" i="1"/>
  <c r="V199" i="1" s="1"/>
  <c r="AM207" i="1"/>
  <c r="V207" i="1" s="1"/>
  <c r="AM215" i="1"/>
  <c r="V215" i="1" s="1"/>
  <c r="AM223" i="1"/>
  <c r="V223" i="1" s="1"/>
  <c r="AM224" i="1"/>
  <c r="V224" i="1" s="1"/>
  <c r="AW523" i="1"/>
  <c r="AW525" i="1" s="1"/>
  <c r="AW526" i="1" s="1"/>
  <c r="AW527" i="1" s="1"/>
  <c r="AW528" i="1" s="1"/>
  <c r="AR476" i="1"/>
  <c r="Z476" i="1" s="1"/>
  <c r="AK475" i="1"/>
  <c r="AM475" i="1" s="1"/>
  <c r="AR462" i="1"/>
  <c r="Z462" i="1" s="1"/>
  <c r="K462" i="1" s="1"/>
  <c r="I462" i="1" s="1"/>
  <c r="AR466" i="1"/>
  <c r="Z466" i="1" s="1"/>
  <c r="K466" i="1" s="1"/>
  <c r="I466" i="1" s="1"/>
  <c r="AR470" i="1"/>
  <c r="Z470" i="1" s="1"/>
  <c r="K470" i="1" s="1"/>
  <c r="I470" i="1" s="1"/>
  <c r="AR474" i="1"/>
  <c r="Z474" i="1" s="1"/>
  <c r="K474" i="1" s="1"/>
  <c r="I474" i="1" s="1"/>
  <c r="AP193" i="1"/>
  <c r="AR193" i="1" s="1"/>
  <c r="Z193" i="1" s="1"/>
  <c r="AR478" i="1"/>
  <c r="AR464" i="1"/>
  <c r="Z464" i="1" s="1"/>
  <c r="K464" i="1" s="1"/>
  <c r="I464" i="1" s="1"/>
  <c r="AR468" i="1"/>
  <c r="Z468" i="1" s="1"/>
  <c r="AR472" i="1"/>
  <c r="Z472" i="1" s="1"/>
  <c r="AM448" i="1"/>
  <c r="V448" i="1" s="1"/>
  <c r="AR459" i="1"/>
  <c r="Z459" i="1" s="1"/>
  <c r="K459" i="1" s="1"/>
  <c r="I459" i="1" s="1"/>
  <c r="AK478" i="1"/>
  <c r="AM478" i="1" s="1"/>
  <c r="AK463" i="1"/>
  <c r="AM463" i="1" s="1"/>
  <c r="V463" i="1" s="1"/>
  <c r="AK464" i="1"/>
  <c r="AM464" i="1" s="1"/>
  <c r="V464" i="1" s="1"/>
  <c r="AK465" i="1"/>
  <c r="AM465" i="1" s="1"/>
  <c r="V465" i="1" s="1"/>
  <c r="AK466" i="1"/>
  <c r="AM466" i="1" s="1"/>
  <c r="V466" i="1" s="1"/>
  <c r="AK467" i="1"/>
  <c r="AK468" i="1"/>
  <c r="AM468" i="1" s="1"/>
  <c r="V468" i="1" s="1"/>
  <c r="AK469" i="1"/>
  <c r="AM469" i="1" s="1"/>
  <c r="V469" i="1" s="1"/>
  <c r="AK470" i="1"/>
  <c r="AM470" i="1" s="1"/>
  <c r="V470" i="1" s="1"/>
  <c r="AK471" i="1"/>
  <c r="AM471" i="1" s="1"/>
  <c r="V471" i="1" s="1"/>
  <c r="AK472" i="1"/>
  <c r="AM472" i="1" s="1"/>
  <c r="V472" i="1" s="1"/>
  <c r="AK473" i="1"/>
  <c r="AM473" i="1" s="1"/>
  <c r="V473" i="1" s="1"/>
  <c r="AK474" i="1"/>
  <c r="AM474" i="1" s="1"/>
  <c r="V474" i="1" s="1"/>
  <c r="AK476" i="1"/>
  <c r="AM476" i="1" s="1"/>
  <c r="V476" i="1" s="1"/>
  <c r="AK479" i="1"/>
  <c r="AM479" i="1" s="1"/>
  <c r="V479" i="1" s="1"/>
  <c r="BE506" i="1"/>
  <c r="AP217" i="1"/>
  <c r="AR217" i="1" s="1"/>
  <c r="AP229" i="1"/>
  <c r="AR229" i="1" s="1"/>
  <c r="AP208" i="1"/>
  <c r="AR208" i="1" s="1"/>
  <c r="AP221" i="1"/>
  <c r="AR221" i="1" s="1"/>
  <c r="AP228" i="1"/>
  <c r="AK477" i="1"/>
  <c r="AM477" i="1" s="1"/>
  <c r="AL248" i="1"/>
  <c r="AM248" i="1" s="1"/>
  <c r="AL250" i="1"/>
  <c r="AM250" i="1" s="1"/>
  <c r="AL268" i="1"/>
  <c r="AM268" i="1" s="1"/>
  <c r="AL271" i="1"/>
  <c r="AM271" i="1" s="1"/>
  <c r="AL273" i="1"/>
  <c r="AM273" i="1" s="1"/>
  <c r="AL277" i="1"/>
  <c r="AM277" i="1" s="1"/>
  <c r="AL279" i="1"/>
  <c r="AM279" i="1" s="1"/>
  <c r="AL315" i="1"/>
  <c r="AM315" i="1" s="1"/>
  <c r="V315" i="1" s="1"/>
  <c r="AL403" i="1"/>
  <c r="AM403" i="1" s="1"/>
  <c r="AL316" i="1"/>
  <c r="AM316" i="1" s="1"/>
  <c r="V316" i="1" s="1"/>
  <c r="AL317" i="1"/>
  <c r="AM317" i="1" s="1"/>
  <c r="V317" i="1" s="1"/>
  <c r="AL318" i="1"/>
  <c r="AM318" i="1" s="1"/>
  <c r="V318" i="1" s="1"/>
  <c r="AL319" i="1"/>
  <c r="AM319" i="1" s="1"/>
  <c r="V319" i="1" s="1"/>
  <c r="AL320" i="1"/>
  <c r="AM320" i="1" s="1"/>
  <c r="V320" i="1" s="1"/>
  <c r="AL321" i="1"/>
  <c r="AM321" i="1" s="1"/>
  <c r="V321" i="1" s="1"/>
  <c r="AL322" i="1"/>
  <c r="AM322" i="1" s="1"/>
  <c r="V322" i="1" s="1"/>
  <c r="AL323" i="1"/>
  <c r="AM323" i="1" s="1"/>
  <c r="V323" i="1" s="1"/>
  <c r="AL324" i="1"/>
  <c r="AM324" i="1" s="1"/>
  <c r="V324" i="1" s="1"/>
  <c r="AL325" i="1"/>
  <c r="AM325" i="1" s="1"/>
  <c r="V325" i="1" s="1"/>
  <c r="AL326" i="1"/>
  <c r="AM326" i="1" s="1"/>
  <c r="V326" i="1" s="1"/>
  <c r="AL327" i="1"/>
  <c r="AM327" i="1" s="1"/>
  <c r="V327" i="1" s="1"/>
  <c r="AL328" i="1"/>
  <c r="AM328" i="1" s="1"/>
  <c r="V328" i="1" s="1"/>
  <c r="AL329" i="1"/>
  <c r="AM329" i="1" s="1"/>
  <c r="V329" i="1" s="1"/>
  <c r="AL330" i="1"/>
  <c r="AM330" i="1" s="1"/>
  <c r="V330" i="1" s="1"/>
  <c r="AL331" i="1"/>
  <c r="AM331" i="1" s="1"/>
  <c r="V331" i="1" s="1"/>
  <c r="AL332" i="1"/>
  <c r="AM332" i="1" s="1"/>
  <c r="V332" i="1" s="1"/>
  <c r="AL333" i="1"/>
  <c r="AM333" i="1" s="1"/>
  <c r="V333" i="1" s="1"/>
  <c r="AL334" i="1"/>
  <c r="AM334" i="1" s="1"/>
  <c r="V334" i="1" s="1"/>
  <c r="AL335" i="1"/>
  <c r="AM335" i="1" s="1"/>
  <c r="V335" i="1" s="1"/>
  <c r="AL336" i="1"/>
  <c r="AM336" i="1" s="1"/>
  <c r="V336" i="1" s="1"/>
  <c r="AL337" i="1"/>
  <c r="AM337" i="1" s="1"/>
  <c r="V337" i="1" s="1"/>
  <c r="AL338" i="1"/>
  <c r="AM338" i="1" s="1"/>
  <c r="V338" i="1" s="1"/>
  <c r="AL339" i="1"/>
  <c r="AM339" i="1" s="1"/>
  <c r="V339" i="1" s="1"/>
  <c r="AL340" i="1"/>
  <c r="AM340" i="1" s="1"/>
  <c r="V340" i="1" s="1"/>
  <c r="AL344" i="1"/>
  <c r="AM344" i="1" s="1"/>
  <c r="V344" i="1" s="1"/>
  <c r="AL345" i="1"/>
  <c r="AM345" i="1" s="1"/>
  <c r="V345" i="1" s="1"/>
  <c r="AL346" i="1"/>
  <c r="AM346" i="1" s="1"/>
  <c r="V346" i="1" s="1"/>
  <c r="AL347" i="1"/>
  <c r="AM347" i="1" s="1"/>
  <c r="V347" i="1" s="1"/>
  <c r="AL348" i="1"/>
  <c r="AM348" i="1" s="1"/>
  <c r="V348" i="1" s="1"/>
  <c r="AL349" i="1"/>
  <c r="AM349" i="1" s="1"/>
  <c r="V349" i="1" s="1"/>
  <c r="AL350" i="1"/>
  <c r="AM350" i="1" s="1"/>
  <c r="V350" i="1" s="1"/>
  <c r="AL351" i="1"/>
  <c r="AM351" i="1" s="1"/>
  <c r="V351" i="1" s="1"/>
  <c r="AL352" i="1"/>
  <c r="AM352" i="1" s="1"/>
  <c r="V352" i="1" s="1"/>
  <c r="AL353" i="1"/>
  <c r="AM353" i="1" s="1"/>
  <c r="V353" i="1" s="1"/>
  <c r="AL354" i="1"/>
  <c r="AM354" i="1" s="1"/>
  <c r="V354" i="1" s="1"/>
  <c r="AL355" i="1"/>
  <c r="AM355" i="1" s="1"/>
  <c r="V355" i="1" s="1"/>
  <c r="AL356" i="1"/>
  <c r="AM356" i="1" s="1"/>
  <c r="V356" i="1" s="1"/>
  <c r="AL357" i="1"/>
  <c r="AM357" i="1" s="1"/>
  <c r="V357" i="1" s="1"/>
  <c r="AL358" i="1"/>
  <c r="AM358" i="1" s="1"/>
  <c r="V358" i="1" s="1"/>
  <c r="AL359" i="1"/>
  <c r="AM359" i="1" s="1"/>
  <c r="V359" i="1" s="1"/>
  <c r="AL360" i="1"/>
  <c r="AM360" i="1" s="1"/>
  <c r="V360" i="1" s="1"/>
  <c r="AL361" i="1"/>
  <c r="AM361" i="1" s="1"/>
  <c r="V361" i="1" s="1"/>
  <c r="AL362" i="1"/>
  <c r="AM362" i="1" s="1"/>
  <c r="V362" i="1" s="1"/>
  <c r="AL363" i="1"/>
  <c r="AM363" i="1" s="1"/>
  <c r="V363" i="1" s="1"/>
  <c r="AL364" i="1"/>
  <c r="AM364" i="1" s="1"/>
  <c r="V364" i="1" s="1"/>
  <c r="AL365" i="1"/>
  <c r="AM365" i="1" s="1"/>
  <c r="V365" i="1" s="1"/>
  <c r="AL366" i="1"/>
  <c r="AM366" i="1" s="1"/>
  <c r="V366" i="1" s="1"/>
  <c r="AL367" i="1"/>
  <c r="AM367" i="1" s="1"/>
  <c r="V367" i="1" s="1"/>
  <c r="AL368" i="1"/>
  <c r="AM368" i="1" s="1"/>
  <c r="V368" i="1" s="1"/>
  <c r="AL369" i="1"/>
  <c r="AM369" i="1" s="1"/>
  <c r="V369" i="1" s="1"/>
  <c r="AL370" i="1"/>
  <c r="AM370" i="1" s="1"/>
  <c r="V370" i="1" s="1"/>
  <c r="AL371" i="1"/>
  <c r="AM371" i="1" s="1"/>
  <c r="V371" i="1" s="1"/>
  <c r="AL372" i="1"/>
  <c r="AM372" i="1" s="1"/>
  <c r="V372" i="1" s="1"/>
  <c r="AL373" i="1"/>
  <c r="AM373" i="1" s="1"/>
  <c r="V373" i="1" s="1"/>
  <c r="AL374" i="1"/>
  <c r="AM374" i="1" s="1"/>
  <c r="V374" i="1" s="1"/>
  <c r="AL375" i="1"/>
  <c r="AM375" i="1" s="1"/>
  <c r="V375" i="1" s="1"/>
  <c r="AL376" i="1"/>
  <c r="AM376" i="1" s="1"/>
  <c r="V376" i="1" s="1"/>
  <c r="AL377" i="1"/>
  <c r="AM377" i="1" s="1"/>
  <c r="V377" i="1" s="1"/>
  <c r="AL378" i="1"/>
  <c r="AM378" i="1" s="1"/>
  <c r="V378" i="1" s="1"/>
  <c r="AL379" i="1"/>
  <c r="AM379" i="1" s="1"/>
  <c r="V379" i="1" s="1"/>
  <c r="AL380" i="1"/>
  <c r="AM380" i="1" s="1"/>
  <c r="V380" i="1" s="1"/>
  <c r="AL381" i="1"/>
  <c r="AM381" i="1" s="1"/>
  <c r="V381" i="1" s="1"/>
  <c r="AL382" i="1"/>
  <c r="AM382" i="1" s="1"/>
  <c r="V382" i="1" s="1"/>
  <c r="AL383" i="1"/>
  <c r="AM383" i="1" s="1"/>
  <c r="V383" i="1" s="1"/>
  <c r="AL384" i="1"/>
  <c r="AM384" i="1" s="1"/>
  <c r="V384" i="1" s="1"/>
  <c r="AL385" i="1"/>
  <c r="AM385" i="1" s="1"/>
  <c r="V385" i="1" s="1"/>
  <c r="AL386" i="1"/>
  <c r="AM386" i="1" s="1"/>
  <c r="V386" i="1" s="1"/>
  <c r="AL387" i="1"/>
  <c r="AM387" i="1" s="1"/>
  <c r="V387" i="1" s="1"/>
  <c r="AL388" i="1"/>
  <c r="AM388" i="1" s="1"/>
  <c r="V388" i="1" s="1"/>
  <c r="AL389" i="1"/>
  <c r="AM389" i="1" s="1"/>
  <c r="V389" i="1" s="1"/>
  <c r="AL390" i="1"/>
  <c r="AM390" i="1" s="1"/>
  <c r="V390" i="1" s="1"/>
  <c r="AL391" i="1"/>
  <c r="AM391" i="1" s="1"/>
  <c r="V391" i="1" s="1"/>
  <c r="AL392" i="1"/>
  <c r="AM392" i="1" s="1"/>
  <c r="V392" i="1" s="1"/>
  <c r="AL393" i="1"/>
  <c r="AM393" i="1" s="1"/>
  <c r="V393" i="1" s="1"/>
  <c r="AL394" i="1"/>
  <c r="AM394" i="1" s="1"/>
  <c r="V394" i="1" s="1"/>
  <c r="AL395" i="1"/>
  <c r="AM395" i="1" s="1"/>
  <c r="V395" i="1" s="1"/>
  <c r="AL396" i="1"/>
  <c r="AM396" i="1" s="1"/>
  <c r="V396" i="1" s="1"/>
  <c r="AL397" i="1"/>
  <c r="AM397" i="1" s="1"/>
  <c r="V397" i="1" s="1"/>
  <c r="AL398" i="1"/>
  <c r="AM398" i="1" s="1"/>
  <c r="V398" i="1" s="1"/>
  <c r="AL399" i="1"/>
  <c r="AM399" i="1" s="1"/>
  <c r="V399" i="1" s="1"/>
  <c r="AL400" i="1"/>
  <c r="AM400" i="1" s="1"/>
  <c r="V400" i="1" s="1"/>
  <c r="AL401" i="1"/>
  <c r="AM401" i="1" s="1"/>
  <c r="V401" i="1" s="1"/>
  <c r="AL402" i="1"/>
  <c r="AM402" i="1" s="1"/>
  <c r="V402" i="1" s="1"/>
  <c r="AL405" i="1"/>
  <c r="AM405" i="1" s="1"/>
  <c r="V405" i="1" s="1"/>
  <c r="AL406" i="1"/>
  <c r="AM406" i="1" s="1"/>
  <c r="V406" i="1" s="1"/>
  <c r="AL407" i="1"/>
  <c r="AM407" i="1" s="1"/>
  <c r="V407" i="1" s="1"/>
  <c r="AL408" i="1"/>
  <c r="AM408" i="1" s="1"/>
  <c r="V408" i="1" s="1"/>
  <c r="AL409" i="1"/>
  <c r="AM409" i="1" s="1"/>
  <c r="V409" i="1" s="1"/>
  <c r="AL410" i="1"/>
  <c r="AM410" i="1" s="1"/>
  <c r="V410" i="1" s="1"/>
  <c r="AL411" i="1"/>
  <c r="AM411" i="1" s="1"/>
  <c r="V411" i="1" s="1"/>
  <c r="AQ414" i="1"/>
  <c r="AR414" i="1" s="1"/>
  <c r="Z414" i="1" s="1"/>
  <c r="K414" i="1" s="1"/>
  <c r="I414" i="1" s="1"/>
  <c r="AQ416" i="1"/>
  <c r="AR416" i="1" s="1"/>
  <c r="Z416" i="1" s="1"/>
  <c r="K416" i="1" s="1"/>
  <c r="I416" i="1" s="1"/>
  <c r="AQ418" i="1"/>
  <c r="AR418" i="1" s="1"/>
  <c r="Z418" i="1" s="1"/>
  <c r="K418" i="1" s="1"/>
  <c r="I418" i="1" s="1"/>
  <c r="AQ420" i="1"/>
  <c r="AR420" i="1" s="1"/>
  <c r="Z420" i="1" s="1"/>
  <c r="K420" i="1" s="1"/>
  <c r="I420" i="1" s="1"/>
  <c r="AQ422" i="1"/>
  <c r="AR422" i="1" s="1"/>
  <c r="Z422" i="1" s="1"/>
  <c r="K422" i="1" s="1"/>
  <c r="I422" i="1" s="1"/>
  <c r="AQ424" i="1"/>
  <c r="AR424" i="1" s="1"/>
  <c r="Z424" i="1" s="1"/>
  <c r="K424" i="1" s="1"/>
  <c r="I424" i="1" s="1"/>
  <c r="AQ426" i="1"/>
  <c r="AR426" i="1" s="1"/>
  <c r="Z426" i="1" s="1"/>
  <c r="K426" i="1" s="1"/>
  <c r="I426" i="1" s="1"/>
  <c r="AQ428" i="1"/>
  <c r="AR428" i="1" s="1"/>
  <c r="Z428" i="1" s="1"/>
  <c r="AQ430" i="1"/>
  <c r="AR430" i="1" s="1"/>
  <c r="Z430" i="1" s="1"/>
  <c r="AQ432" i="1"/>
  <c r="AR432" i="1" s="1"/>
  <c r="Z432" i="1" s="1"/>
  <c r="K432" i="1" s="1"/>
  <c r="I432" i="1" s="1"/>
  <c r="AQ434" i="1"/>
  <c r="AR434" i="1" s="1"/>
  <c r="Z434" i="1" s="1"/>
  <c r="K434" i="1" s="1"/>
  <c r="I434" i="1" s="1"/>
  <c r="AQ436" i="1"/>
  <c r="AR436" i="1" s="1"/>
  <c r="Z436" i="1" s="1"/>
  <c r="K436" i="1" s="1"/>
  <c r="I436" i="1" s="1"/>
  <c r="AQ438" i="1"/>
  <c r="AR438" i="1" s="1"/>
  <c r="Z438" i="1" s="1"/>
  <c r="AQ440" i="1"/>
  <c r="AR440" i="1" s="1"/>
  <c r="Z440" i="1" s="1"/>
  <c r="AQ442" i="1"/>
  <c r="AR442" i="1" s="1"/>
  <c r="Z442" i="1" s="1"/>
  <c r="K442" i="1" s="1"/>
  <c r="I442" i="1" s="1"/>
  <c r="AQ444" i="1"/>
  <c r="AR444" i="1" s="1"/>
  <c r="Z444" i="1" s="1"/>
  <c r="AQ446" i="1"/>
  <c r="AR446" i="1" s="1"/>
  <c r="Z446" i="1" s="1"/>
  <c r="K446" i="1" s="1"/>
  <c r="I446" i="1" s="1"/>
  <c r="AQ448" i="1"/>
  <c r="AR448" i="1" s="1"/>
  <c r="Z448" i="1" s="1"/>
  <c r="K448" i="1" s="1"/>
  <c r="I448" i="1" s="1"/>
  <c r="AQ450" i="1"/>
  <c r="AR450" i="1" s="1"/>
  <c r="Z450" i="1" s="1"/>
  <c r="AQ452" i="1"/>
  <c r="AR452" i="1" s="1"/>
  <c r="Z452" i="1" s="1"/>
  <c r="K452" i="1" s="1"/>
  <c r="I452" i="1" s="1"/>
  <c r="AQ454" i="1"/>
  <c r="AR454" i="1" s="1"/>
  <c r="Z454" i="1" s="1"/>
  <c r="AQ456" i="1"/>
  <c r="AR456" i="1" s="1"/>
  <c r="Z456" i="1" s="1"/>
  <c r="K456" i="1" s="1"/>
  <c r="I456" i="1" s="1"/>
  <c r="AQ458" i="1"/>
  <c r="AR458" i="1" s="1"/>
  <c r="Z458" i="1" s="1"/>
  <c r="AL247" i="1"/>
  <c r="AM247" i="1" s="1"/>
  <c r="AL249" i="1"/>
  <c r="AM249" i="1" s="1"/>
  <c r="AL267" i="1"/>
  <c r="AM267" i="1" s="1"/>
  <c r="AL270" i="1"/>
  <c r="AM270" i="1" s="1"/>
  <c r="AL272" i="1"/>
  <c r="AM272" i="1" s="1"/>
  <c r="AL276" i="1"/>
  <c r="AM276" i="1" s="1"/>
  <c r="AL278" i="1"/>
  <c r="AM278" i="1" s="1"/>
  <c r="AL312" i="1"/>
  <c r="AM312" i="1" s="1"/>
  <c r="V312" i="1" s="1"/>
  <c r="AL313" i="1"/>
  <c r="AM313" i="1" s="1"/>
  <c r="V313" i="1" s="1"/>
  <c r="AL404" i="1"/>
  <c r="AM404" i="1" s="1"/>
  <c r="AQ415" i="1"/>
  <c r="AR415" i="1" s="1"/>
  <c r="Z415" i="1" s="1"/>
  <c r="AQ417" i="1"/>
  <c r="AR417" i="1" s="1"/>
  <c r="Z417" i="1" s="1"/>
  <c r="K417" i="1" s="1"/>
  <c r="I417" i="1" s="1"/>
  <c r="AQ419" i="1"/>
  <c r="AR419" i="1" s="1"/>
  <c r="Z419" i="1" s="1"/>
  <c r="K419" i="1" s="1"/>
  <c r="I419" i="1" s="1"/>
  <c r="AQ421" i="1"/>
  <c r="AR421" i="1" s="1"/>
  <c r="Z421" i="1" s="1"/>
  <c r="K421" i="1" s="1"/>
  <c r="I421" i="1" s="1"/>
  <c r="AQ423" i="1"/>
  <c r="AR423" i="1" s="1"/>
  <c r="Z423" i="1" s="1"/>
  <c r="AQ425" i="1"/>
  <c r="AR425" i="1" s="1"/>
  <c r="Z425" i="1" s="1"/>
  <c r="AQ427" i="1"/>
  <c r="AR427" i="1" s="1"/>
  <c r="Z427" i="1" s="1"/>
  <c r="K427" i="1" s="1"/>
  <c r="I427" i="1" s="1"/>
  <c r="AQ429" i="1"/>
  <c r="AR429" i="1" s="1"/>
  <c r="Z429" i="1" s="1"/>
  <c r="AQ431" i="1"/>
  <c r="AR431" i="1" s="1"/>
  <c r="Z431" i="1" s="1"/>
  <c r="AQ433" i="1"/>
  <c r="AR433" i="1" s="1"/>
  <c r="Z433" i="1" s="1"/>
  <c r="AQ435" i="1"/>
  <c r="AR435" i="1" s="1"/>
  <c r="Z435" i="1" s="1"/>
  <c r="K435" i="1" s="1"/>
  <c r="I435" i="1" s="1"/>
  <c r="AQ437" i="1"/>
  <c r="AR437" i="1" s="1"/>
  <c r="Z437" i="1" s="1"/>
  <c r="K437" i="1" s="1"/>
  <c r="I437" i="1" s="1"/>
  <c r="AQ439" i="1"/>
  <c r="AR439" i="1" s="1"/>
  <c r="Z439" i="1" s="1"/>
  <c r="AQ441" i="1"/>
  <c r="AR441" i="1" s="1"/>
  <c r="Z441" i="1" s="1"/>
  <c r="K441" i="1" s="1"/>
  <c r="I441" i="1" s="1"/>
  <c r="AQ443" i="1"/>
  <c r="AR443" i="1" s="1"/>
  <c r="Z443" i="1" s="1"/>
  <c r="AQ445" i="1"/>
  <c r="AR445" i="1" s="1"/>
  <c r="Z445" i="1" s="1"/>
  <c r="K445" i="1" s="1"/>
  <c r="I445" i="1" s="1"/>
  <c r="AQ447" i="1"/>
  <c r="AR447" i="1" s="1"/>
  <c r="Z447" i="1" s="1"/>
  <c r="AQ449" i="1"/>
  <c r="AR449" i="1" s="1"/>
  <c r="Z449" i="1" s="1"/>
  <c r="K449" i="1" s="1"/>
  <c r="I449" i="1" s="1"/>
  <c r="AQ451" i="1"/>
  <c r="AR451" i="1" s="1"/>
  <c r="Z451" i="1" s="1"/>
  <c r="K451" i="1" s="1"/>
  <c r="I451" i="1" s="1"/>
  <c r="AQ453" i="1"/>
  <c r="AR453" i="1" s="1"/>
  <c r="Z453" i="1" s="1"/>
  <c r="AQ455" i="1"/>
  <c r="AR455" i="1" s="1"/>
  <c r="Z455" i="1" s="1"/>
  <c r="AQ457" i="1"/>
  <c r="AR457" i="1" s="1"/>
  <c r="Z457" i="1" s="1"/>
  <c r="K457" i="1" s="1"/>
  <c r="I457" i="1" s="1"/>
  <c r="AL314" i="1"/>
  <c r="AM314" i="1" s="1"/>
  <c r="V314" i="1" s="1"/>
  <c r="AR461" i="1"/>
  <c r="Z461" i="1" s="1"/>
  <c r="AM467" i="1"/>
  <c r="V467" i="1" s="1"/>
  <c r="AR228" i="1"/>
  <c r="AM195" i="1"/>
  <c r="V195" i="1" s="1"/>
  <c r="AQ195" i="1"/>
  <c r="AR195" i="1" s="1"/>
  <c r="Z195" i="1" s="1"/>
  <c r="AP210" i="1"/>
  <c r="AR210" i="1" s="1"/>
  <c r="Z210" i="1" s="1"/>
  <c r="K210" i="1" s="1"/>
  <c r="I210" i="1" s="1"/>
  <c r="AP212" i="1"/>
  <c r="AR212" i="1" s="1"/>
  <c r="Z212" i="1" s="1"/>
  <c r="AP214" i="1"/>
  <c r="AR214" i="1" s="1"/>
  <c r="Z214" i="1" s="1"/>
  <c r="K214" i="1" s="1"/>
  <c r="I214" i="1" s="1"/>
  <c r="AP216" i="1"/>
  <c r="AR216" i="1" s="1"/>
  <c r="Z216" i="1" s="1"/>
  <c r="K216" i="1" s="1"/>
  <c r="I216" i="1" s="1"/>
  <c r="AP222" i="1"/>
  <c r="AR222" i="1" s="1"/>
  <c r="Z222" i="1" s="1"/>
  <c r="K222" i="1" s="1"/>
  <c r="I222" i="1" s="1"/>
  <c r="AP196" i="1"/>
  <c r="AR196" i="1" s="1"/>
  <c r="Z196" i="1" s="1"/>
  <c r="AP198" i="1"/>
  <c r="AR198" i="1" s="1"/>
  <c r="Z198" i="1" s="1"/>
  <c r="AP200" i="1"/>
  <c r="AR200" i="1" s="1"/>
  <c r="Z200" i="1" s="1"/>
  <c r="K200" i="1" s="1"/>
  <c r="I200" i="1" s="1"/>
  <c r="AP202" i="1"/>
  <c r="AR202" i="1" s="1"/>
  <c r="Z202" i="1" s="1"/>
  <c r="AP204" i="1"/>
  <c r="AR204" i="1" s="1"/>
  <c r="Z204" i="1" s="1"/>
  <c r="K204" i="1" s="1"/>
  <c r="I204" i="1" s="1"/>
  <c r="AP206" i="1"/>
  <c r="AR206" i="1" s="1"/>
  <c r="Z206" i="1" s="1"/>
  <c r="AP218" i="1"/>
  <c r="AR218" i="1" s="1"/>
  <c r="Z218" i="1" s="1"/>
  <c r="AP220" i="1"/>
  <c r="AR220" i="1" s="1"/>
  <c r="Z220" i="1" s="1"/>
  <c r="K220" i="1" s="1"/>
  <c r="I220" i="1" s="1"/>
  <c r="AP225" i="1"/>
  <c r="AR225" i="1" s="1"/>
  <c r="Z225" i="1" s="1"/>
  <c r="AP227" i="1"/>
  <c r="AR227" i="1" s="1"/>
  <c r="Z227" i="1" s="1"/>
  <c r="K227" i="1" s="1"/>
  <c r="I227" i="1" s="1"/>
  <c r="AL244" i="1"/>
  <c r="AM244" i="1" s="1"/>
  <c r="V244" i="1" s="1"/>
  <c r="AL252" i="1"/>
  <c r="AM252" i="1" s="1"/>
  <c r="V252" i="1" s="1"/>
  <c r="AL256" i="1"/>
  <c r="AM256" i="1" s="1"/>
  <c r="V256" i="1" s="1"/>
  <c r="AL260" i="1"/>
  <c r="AM260" i="1" s="1"/>
  <c r="V260" i="1" s="1"/>
  <c r="AL264" i="1"/>
  <c r="AM264" i="1" s="1"/>
  <c r="V264" i="1" s="1"/>
  <c r="AL274" i="1"/>
  <c r="AM274" i="1" s="1"/>
  <c r="V274" i="1" s="1"/>
  <c r="AL282" i="1"/>
  <c r="AM282" i="1" s="1"/>
  <c r="V282" i="1" s="1"/>
  <c r="AL286" i="1"/>
  <c r="AM286" i="1" s="1"/>
  <c r="V286" i="1" s="1"/>
  <c r="AL290" i="1"/>
  <c r="AM290" i="1" s="1"/>
  <c r="V290" i="1" s="1"/>
  <c r="AL294" i="1"/>
  <c r="AM294" i="1" s="1"/>
  <c r="V294" i="1" s="1"/>
  <c r="AL298" i="1"/>
  <c r="AM298" i="1" s="1"/>
  <c r="V298" i="1" s="1"/>
  <c r="AL302" i="1"/>
  <c r="AM302" i="1" s="1"/>
  <c r="V302" i="1" s="1"/>
  <c r="AL306" i="1"/>
  <c r="AM306" i="1" s="1"/>
  <c r="V306" i="1" s="1"/>
  <c r="AL309" i="1"/>
  <c r="AM309" i="1" s="1"/>
  <c r="V309" i="1" s="1"/>
  <c r="AL245" i="1"/>
  <c r="AM245" i="1" s="1"/>
  <c r="V245" i="1" s="1"/>
  <c r="AL253" i="1"/>
  <c r="AM253" i="1" s="1"/>
  <c r="V253" i="1" s="1"/>
  <c r="AL257" i="1"/>
  <c r="AM257" i="1" s="1"/>
  <c r="V257" i="1" s="1"/>
  <c r="AL261" i="1"/>
  <c r="AM261" i="1" s="1"/>
  <c r="V261" i="1" s="1"/>
  <c r="AL265" i="1"/>
  <c r="AM265" i="1" s="1"/>
  <c r="V265" i="1" s="1"/>
  <c r="AL275" i="1"/>
  <c r="AM275" i="1" s="1"/>
  <c r="V275" i="1" s="1"/>
  <c r="AL283" i="1"/>
  <c r="AM283" i="1" s="1"/>
  <c r="V283" i="1" s="1"/>
  <c r="AL287" i="1"/>
  <c r="AM287" i="1" s="1"/>
  <c r="V287" i="1" s="1"/>
  <c r="AL291" i="1"/>
  <c r="AM291" i="1" s="1"/>
  <c r="V291" i="1" s="1"/>
  <c r="AL295" i="1"/>
  <c r="AM295" i="1" s="1"/>
  <c r="V295" i="1" s="1"/>
  <c r="AL299" i="1"/>
  <c r="AM299" i="1" s="1"/>
  <c r="V299" i="1" s="1"/>
  <c r="AL303" i="1"/>
  <c r="AM303" i="1" s="1"/>
  <c r="V303" i="1" s="1"/>
  <c r="AL307" i="1"/>
  <c r="AM307" i="1" s="1"/>
  <c r="V307" i="1" s="1"/>
  <c r="AL310" i="1"/>
  <c r="AM310" i="1" s="1"/>
  <c r="V310" i="1" s="1"/>
  <c r="AL246" i="1"/>
  <c r="AM246" i="1" s="1"/>
  <c r="V246" i="1" s="1"/>
  <c r="AL254" i="1"/>
  <c r="AM254" i="1" s="1"/>
  <c r="V254" i="1" s="1"/>
  <c r="AL258" i="1"/>
  <c r="AM258" i="1" s="1"/>
  <c r="V258" i="1" s="1"/>
  <c r="AL262" i="1"/>
  <c r="AM262" i="1" s="1"/>
  <c r="V262" i="1" s="1"/>
  <c r="AL266" i="1"/>
  <c r="AM266" i="1" s="1"/>
  <c r="V266" i="1" s="1"/>
  <c r="AL280" i="1"/>
  <c r="AM280" i="1" s="1"/>
  <c r="V280" i="1" s="1"/>
  <c r="AL284" i="1"/>
  <c r="AM284" i="1" s="1"/>
  <c r="V284" i="1" s="1"/>
  <c r="AL288" i="1"/>
  <c r="AM288" i="1" s="1"/>
  <c r="V288" i="1" s="1"/>
  <c r="AL292" i="1"/>
  <c r="AM292" i="1" s="1"/>
  <c r="V292" i="1" s="1"/>
  <c r="AL296" i="1"/>
  <c r="AM296" i="1" s="1"/>
  <c r="V296" i="1" s="1"/>
  <c r="AL300" i="1"/>
  <c r="AM300" i="1" s="1"/>
  <c r="V300" i="1" s="1"/>
  <c r="AL304" i="1"/>
  <c r="AM304" i="1" s="1"/>
  <c r="V304" i="1" s="1"/>
  <c r="AL308" i="1"/>
  <c r="AM308" i="1" s="1"/>
  <c r="V308" i="1" s="1"/>
  <c r="AL311" i="1"/>
  <c r="AM311" i="1" s="1"/>
  <c r="V311" i="1" s="1"/>
  <c r="AL243" i="1"/>
  <c r="AM243" i="1" s="1"/>
  <c r="V243" i="1" s="1"/>
  <c r="AL251" i="1"/>
  <c r="AM251" i="1" s="1"/>
  <c r="V251" i="1" s="1"/>
  <c r="AL255" i="1"/>
  <c r="AM255" i="1" s="1"/>
  <c r="V255" i="1" s="1"/>
  <c r="AL259" i="1"/>
  <c r="AM259" i="1" s="1"/>
  <c r="V259" i="1" s="1"/>
  <c r="AL263" i="1"/>
  <c r="AM263" i="1" s="1"/>
  <c r="V263" i="1" s="1"/>
  <c r="AL269" i="1"/>
  <c r="AM269" i="1" s="1"/>
  <c r="V269" i="1" s="1"/>
  <c r="AL281" i="1"/>
  <c r="AM281" i="1" s="1"/>
  <c r="V281" i="1" s="1"/>
  <c r="AL285" i="1"/>
  <c r="AM285" i="1" s="1"/>
  <c r="V285" i="1" s="1"/>
  <c r="AL289" i="1"/>
  <c r="AM289" i="1" s="1"/>
  <c r="V289" i="1" s="1"/>
  <c r="AL293" i="1"/>
  <c r="AM293" i="1" s="1"/>
  <c r="V293" i="1" s="1"/>
  <c r="AL297" i="1"/>
  <c r="AM297" i="1" s="1"/>
  <c r="V297" i="1" s="1"/>
  <c r="AL301" i="1"/>
  <c r="AM301" i="1" s="1"/>
  <c r="V301" i="1" s="1"/>
  <c r="AL305" i="1"/>
  <c r="AM305" i="1" s="1"/>
  <c r="V305" i="1" s="1"/>
  <c r="AM193" i="1"/>
  <c r="V193" i="1" s="1"/>
  <c r="BA521" i="1"/>
  <c r="BA524" i="1" s="1"/>
  <c r="BA523" i="1"/>
  <c r="BA525" i="1" s="1"/>
  <c r="BA526" i="1" s="1"/>
  <c r="AY521" i="1"/>
  <c r="AY524" i="1" s="1"/>
  <c r="AY523" i="1"/>
  <c r="AY525" i="1" s="1"/>
  <c r="AY526" i="1" s="1"/>
  <c r="B222" i="1"/>
  <c r="B223" i="1" s="1"/>
  <c r="B224" i="1" s="1"/>
  <c r="B225" i="1" s="1"/>
  <c r="B226" i="1" s="1"/>
  <c r="B227" i="1" s="1"/>
  <c r="AY527" i="1" l="1"/>
  <c r="AY528" i="1" s="1"/>
  <c r="BA527" i="1"/>
  <c r="BA528" i="1" s="1"/>
  <c r="B232" i="1"/>
  <c r="B233" i="1" s="1"/>
  <c r="B234" i="1" s="1"/>
  <c r="B235" i="1" s="1"/>
  <c r="B236" i="1" s="1"/>
  <c r="B237" i="1" s="1"/>
  <c r="B238" i="1" s="1"/>
  <c r="B239" i="1" s="1"/>
  <c r="B240" i="1" s="1"/>
  <c r="B241" i="1" s="1"/>
  <c r="B242" i="1" s="1"/>
  <c r="B243" i="1" s="1"/>
  <c r="B244" i="1" s="1"/>
  <c r="B245" i="1" s="1"/>
  <c r="B246" i="1" s="1"/>
  <c r="B251" i="1" l="1"/>
  <c r="B252" i="1" s="1"/>
  <c r="B253" i="1" s="1"/>
  <c r="B254" i="1" s="1"/>
  <c r="B255" i="1" s="1"/>
  <c r="B256" i="1" s="1"/>
  <c r="B257" i="1" s="1"/>
  <c r="B258" i="1" s="1"/>
  <c r="B259" i="1" s="1"/>
  <c r="B260" i="1" s="1"/>
  <c r="B261" i="1" s="1"/>
  <c r="B262" i="1" s="1"/>
  <c r="B263" i="1" s="1"/>
  <c r="B264" i="1" s="1"/>
  <c r="B265" i="1" s="1"/>
  <c r="B266" i="1" s="1"/>
  <c r="B269" i="1" s="1"/>
  <c r="B274" i="1" s="1"/>
  <c r="B275" i="1" s="1"/>
  <c r="B280" i="1" s="1"/>
  <c r="B281" i="1" s="1"/>
  <c r="B282" i="1" s="1"/>
  <c r="B283" i="1" s="1"/>
  <c r="B284" i="1" s="1"/>
  <c r="B285" i="1" s="1"/>
  <c r="B286" i="1" s="1"/>
  <c r="B287" i="1" s="1"/>
  <c r="B288" i="1" s="1"/>
  <c r="B289" i="1" s="1"/>
  <c r="B290" i="1" s="1"/>
  <c r="B291" i="1" s="1"/>
  <c r="B292" i="1" s="1"/>
  <c r="B293" i="1" s="1"/>
  <c r="B294" i="1" s="1"/>
  <c r="B295" i="1" s="1"/>
  <c r="B296" i="1" s="1"/>
  <c r="B297" i="1" s="1"/>
  <c r="B298" i="1" s="1"/>
  <c r="B299" i="1" s="1"/>
  <c r="B300" i="1" s="1"/>
  <c r="B301" i="1" s="1"/>
  <c r="B302" i="1" s="1"/>
  <c r="B303" i="1" s="1"/>
  <c r="B304" i="1" s="1"/>
  <c r="B305" i="1" s="1"/>
  <c r="B306" i="1" s="1"/>
  <c r="B307" i="1" s="1"/>
  <c r="B308" i="1" s="1"/>
  <c r="B309" i="1" s="1"/>
  <c r="B310" i="1" s="1"/>
  <c r="B311" i="1" s="1"/>
  <c r="B312" i="1" s="1"/>
  <c r="B313" i="1" s="1"/>
  <c r="B314" i="1" s="1"/>
  <c r="B315" i="1" s="1"/>
  <c r="B316" i="1" s="1"/>
  <c r="B317" i="1" s="1"/>
  <c r="B318" i="1" s="1"/>
  <c r="B319" i="1" s="1"/>
  <c r="B320" i="1" s="1"/>
  <c r="B321" i="1" s="1"/>
  <c r="B322" i="1" s="1"/>
  <c r="B323" i="1" s="1"/>
  <c r="B324" i="1" s="1"/>
  <c r="B325" i="1" s="1"/>
  <c r="B326" i="1" s="1"/>
  <c r="B327" i="1" l="1"/>
  <c r="B328" i="1" s="1"/>
  <c r="B329" i="1" s="1"/>
  <c r="B330" i="1" s="1"/>
  <c r="B331" i="1" s="1"/>
  <c r="B332" i="1" s="1"/>
  <c r="B333" i="1" s="1"/>
  <c r="B334" i="1" s="1"/>
  <c r="B335" i="1" s="1"/>
  <c r="B336" i="1" s="1"/>
  <c r="B337" i="1" s="1"/>
  <c r="B338" i="1" s="1"/>
  <c r="B339" i="1" s="1"/>
  <c r="B340" i="1" s="1"/>
  <c r="B341" i="1" s="1"/>
  <c r="B342" i="1" s="1"/>
  <c r="B343" i="1" s="1"/>
  <c r="B344" i="1" l="1"/>
  <c r="B345" i="1" s="1"/>
  <c r="B346" i="1" s="1"/>
  <c r="B347" i="1" s="1"/>
  <c r="B348" i="1" s="1"/>
  <c r="B349" i="1" s="1"/>
  <c r="B350" i="1" s="1"/>
  <c r="B351" i="1" s="1"/>
  <c r="B352" i="1" s="1"/>
  <c r="B353" i="1" s="1"/>
  <c r="B354" i="1" s="1"/>
  <c r="B355" i="1" s="1"/>
  <c r="B356" i="1" s="1"/>
  <c r="B357" i="1" s="1"/>
  <c r="B358" i="1" s="1"/>
  <c r="B359" i="1" s="1"/>
  <c r="B360" i="1" s="1"/>
  <c r="B361" i="1" s="1"/>
  <c r="B362" i="1" s="1"/>
  <c r="B363" i="1" s="1"/>
  <c r="B364" i="1" s="1"/>
  <c r="B365" i="1" s="1"/>
  <c r="B366" i="1" s="1"/>
  <c r="B367" i="1" s="1"/>
  <c r="B368" i="1" s="1"/>
  <c r="B369" i="1" s="1"/>
  <c r="B370" i="1" s="1"/>
  <c r="B371" i="1" s="1"/>
  <c r="B372" i="1" s="1"/>
  <c r="B373" i="1" s="1"/>
  <c r="B374" i="1" s="1"/>
  <c r="B375" i="1" s="1"/>
  <c r="B376" i="1" s="1"/>
  <c r="B377" i="1" s="1"/>
  <c r="B378" i="1" s="1"/>
  <c r="B379" i="1" s="1"/>
  <c r="B380" i="1" s="1"/>
  <c r="B381" i="1" s="1"/>
  <c r="B382" i="1" s="1"/>
  <c r="B383" i="1" s="1"/>
  <c r="B384" i="1" s="1"/>
  <c r="B385" i="1" s="1"/>
  <c r="B386" i="1" s="1"/>
  <c r="B387" i="1" s="1"/>
  <c r="B388" i="1" s="1"/>
  <c r="B389" i="1" s="1"/>
  <c r="B390" i="1" s="1"/>
  <c r="B391" i="1" s="1"/>
  <c r="B392" i="1" s="1"/>
  <c r="B393" i="1" s="1"/>
  <c r="B394" i="1" s="1"/>
  <c r="B395" i="1" s="1"/>
  <c r="B396" i="1" s="1"/>
  <c r="B397" i="1" s="1"/>
  <c r="B398" i="1" s="1"/>
  <c r="B399" i="1" s="1"/>
  <c r="B400" i="1" s="1"/>
  <c r="B401" i="1" s="1"/>
  <c r="B402" i="1" s="1"/>
  <c r="B405" i="1" l="1"/>
  <c r="B406" i="1" s="1"/>
  <c r="B407" i="1" s="1"/>
  <c r="B408" i="1" s="1"/>
  <c r="B409" i="1" s="1"/>
  <c r="B410" i="1" s="1"/>
  <c r="B411" i="1" s="1"/>
  <c r="B413" i="1" l="1"/>
  <c r="B414" i="1" s="1"/>
  <c r="B415" i="1" s="1"/>
  <c r="B416" i="1" s="1"/>
  <c r="B417" i="1" s="1"/>
  <c r="B418" i="1" s="1"/>
  <c r="B419" i="1" s="1"/>
  <c r="B420" i="1" s="1"/>
  <c r="B421" i="1" s="1"/>
  <c r="B422" i="1" s="1"/>
  <c r="B423" i="1" s="1"/>
  <c r="B424" i="1" s="1"/>
  <c r="B425" i="1" s="1"/>
  <c r="B426" i="1" s="1"/>
  <c r="B427" i="1" s="1"/>
  <c r="B428" i="1" s="1"/>
  <c r="B429" i="1" s="1"/>
  <c r="B430" i="1" s="1"/>
  <c r="B431" i="1" s="1"/>
  <c r="B432" i="1" s="1"/>
  <c r="B433" i="1" s="1"/>
  <c r="B434" i="1" s="1"/>
  <c r="B435" i="1" s="1"/>
  <c r="B436" i="1" s="1"/>
  <c r="B437" i="1" s="1"/>
  <c r="B438" i="1" s="1"/>
  <c r="B439" i="1" s="1"/>
  <c r="B440" i="1" s="1"/>
  <c r="B441" i="1" s="1"/>
  <c r="B442" i="1" s="1"/>
  <c r="B443" i="1" s="1"/>
  <c r="B444" i="1" s="1"/>
  <c r="B445" i="1" s="1"/>
  <c r="B446" i="1" s="1"/>
  <c r="B447" i="1" s="1"/>
  <c r="B448" i="1" s="1"/>
  <c r="B449" i="1" s="1"/>
  <c r="B450" i="1" s="1"/>
  <c r="B451" i="1" s="1"/>
  <c r="B452" i="1" s="1"/>
  <c r="B453" i="1" s="1"/>
  <c r="B454" i="1" s="1"/>
  <c r="B455" i="1" s="1"/>
  <c r="B456" i="1" s="1"/>
  <c r="B457" i="1" s="1"/>
  <c r="B458" i="1" s="1"/>
  <c r="B459" i="1" s="1"/>
  <c r="B460" i="1" s="1"/>
  <c r="B461" i="1" s="1"/>
  <c r="B462" i="1" s="1"/>
  <c r="B463" i="1" s="1"/>
  <c r="B464" i="1" s="1"/>
  <c r="B465" i="1" s="1"/>
  <c r="B466" i="1" s="1"/>
  <c r="B467" i="1" s="1"/>
  <c r="B468" i="1" s="1"/>
  <c r="B469" i="1" s="1"/>
  <c r="B470" i="1" s="1"/>
  <c r="B471" i="1" s="1"/>
  <c r="B472" i="1" s="1"/>
  <c r="B473" i="1" s="1"/>
  <c r="B474" i="1" s="1"/>
  <c r="B476" i="1" s="1"/>
  <c r="B479" i="1" s="1"/>
  <c r="AZ505" i="1" l="1"/>
  <c r="BH505" i="1" s="1"/>
  <c r="BD505" i="1" l="1"/>
  <c r="BE505" i="1" s="1"/>
  <c r="AZ506" i="1"/>
  <c r="BF505" i="1" l="1"/>
  <c r="BH506" i="1"/>
  <c r="O191" i="1" l="1"/>
  <c r="N191" i="1"/>
  <c r="I191" i="1" s="1"/>
  <c r="O195" i="1"/>
  <c r="N195" i="1"/>
  <c r="O192" i="1"/>
  <c r="N192" i="1"/>
  <c r="O194" i="1"/>
  <c r="N194" i="1"/>
  <c r="O193" i="1"/>
  <c r="N193" i="1"/>
  <c r="K143" i="1"/>
  <c r="I143" i="1" s="1"/>
  <c r="K49" i="1"/>
  <c r="K175" i="1"/>
  <c r="I175" i="1" s="1"/>
  <c r="K79" i="1"/>
  <c r="K111" i="1"/>
  <c r="K94" i="1"/>
  <c r="I94" i="1" s="1"/>
  <c r="K105" i="1"/>
  <c r="I105" i="1" s="1"/>
  <c r="N196" i="1"/>
  <c r="O196" i="1"/>
  <c r="K51" i="1"/>
  <c r="K83" i="1"/>
  <c r="I83" i="1" s="1"/>
  <c r="K115" i="1"/>
  <c r="K147" i="1"/>
  <c r="I147" i="1" s="1"/>
  <c r="K179" i="1"/>
  <c r="K56" i="1"/>
  <c r="I56" i="1" s="1"/>
  <c r="K69" i="1"/>
  <c r="I69" i="1" s="1"/>
  <c r="K74" i="1"/>
  <c r="I74" i="1" s="1"/>
  <c r="K82" i="1"/>
  <c r="I82" i="1" s="1"/>
  <c r="K95" i="1"/>
  <c r="K127" i="1"/>
  <c r="I127" i="1" s="1"/>
  <c r="K159" i="1"/>
  <c r="K193" i="1"/>
  <c r="I193" i="1"/>
  <c r="K58" i="1"/>
  <c r="I58" i="1" s="1"/>
  <c r="K61" i="1"/>
  <c r="I61" i="1" s="1"/>
  <c r="K72" i="1"/>
  <c r="I72" i="1" s="1"/>
  <c r="K77" i="1"/>
  <c r="K102" i="1"/>
  <c r="I102" i="1" s="1"/>
  <c r="K113" i="1"/>
  <c r="K63" i="1"/>
  <c r="I63" i="1" s="1"/>
  <c r="K53" i="1"/>
  <c r="K85" i="1"/>
  <c r="K54" i="1"/>
  <c r="I54" i="1" s="1"/>
  <c r="K57" i="1"/>
  <c r="K62" i="1"/>
  <c r="I62" i="1" s="1"/>
  <c r="K65" i="1"/>
  <c r="K70" i="1"/>
  <c r="I70" i="1" s="1"/>
  <c r="K73" i="1"/>
  <c r="K78" i="1"/>
  <c r="I78" i="1" s="1"/>
  <c r="K81" i="1"/>
  <c r="K86" i="1"/>
  <c r="I86" i="1" s="1"/>
  <c r="K89" i="1"/>
  <c r="I89" i="1" s="1"/>
  <c r="K97" i="1"/>
  <c r="K100" i="1"/>
  <c r="I100" i="1" s="1"/>
  <c r="K110" i="1"/>
  <c r="I110" i="1" s="1"/>
  <c r="K67" i="1"/>
  <c r="K99" i="1"/>
  <c r="I99" i="1" s="1"/>
  <c r="K131" i="1"/>
  <c r="K163" i="1"/>
  <c r="I163" i="1" s="1"/>
  <c r="K50" i="1"/>
  <c r="I50" i="1" s="1"/>
  <c r="K66" i="1"/>
  <c r="I66" i="1" s="1"/>
  <c r="K194" i="1"/>
  <c r="I194" i="1" s="1"/>
  <c r="K90" i="1"/>
  <c r="K93" i="1"/>
  <c r="I93" i="1" s="1"/>
  <c r="K98" i="1"/>
  <c r="I98" i="1" s="1"/>
  <c r="K101" i="1"/>
  <c r="K106" i="1"/>
  <c r="K109" i="1"/>
  <c r="K112" i="1"/>
  <c r="K114" i="1"/>
  <c r="K117" i="1"/>
  <c r="K122" i="1"/>
  <c r="K125" i="1"/>
  <c r="I125" i="1" s="1"/>
  <c r="K128" i="1"/>
  <c r="I128" i="1" s="1"/>
  <c r="K130" i="1"/>
  <c r="I130" i="1" s="1"/>
  <c r="K133" i="1"/>
  <c r="K138" i="1"/>
  <c r="K141" i="1"/>
  <c r="K144" i="1"/>
  <c r="K146" i="1"/>
  <c r="K149" i="1"/>
  <c r="K154" i="1"/>
  <c r="K157" i="1"/>
  <c r="I157" i="1" s="1"/>
  <c r="K162" i="1"/>
  <c r="I162" i="1" s="1"/>
  <c r="K165" i="1"/>
  <c r="K170" i="1"/>
  <c r="K173" i="1"/>
  <c r="K176" i="1"/>
  <c r="K178" i="1"/>
  <c r="K181" i="1"/>
  <c r="K186" i="1"/>
  <c r="K189" i="1"/>
  <c r="I189" i="1" s="1"/>
  <c r="K55" i="1"/>
  <c r="K71" i="1"/>
  <c r="I71" i="1" s="1"/>
  <c r="K87" i="1"/>
  <c r="K103" i="1"/>
  <c r="I103" i="1" s="1"/>
  <c r="K119" i="1"/>
  <c r="K135" i="1"/>
  <c r="I135" i="1" s="1"/>
  <c r="K151" i="1"/>
  <c r="K167" i="1"/>
  <c r="I167" i="1" s="1"/>
  <c r="K183" i="1"/>
  <c r="K191" i="1"/>
  <c r="K195" i="1"/>
  <c r="I195" i="1"/>
  <c r="K116" i="1"/>
  <c r="K118" i="1"/>
  <c r="K121" i="1"/>
  <c r="K126" i="1"/>
  <c r="K129" i="1"/>
  <c r="K132" i="1"/>
  <c r="K134" i="1"/>
  <c r="I134" i="1" s="1"/>
  <c r="K137" i="1"/>
  <c r="K140" i="1"/>
  <c r="I140" i="1" s="1"/>
  <c r="K142" i="1"/>
  <c r="K145" i="1"/>
  <c r="K148" i="1"/>
  <c r="K150" i="1"/>
  <c r="K153" i="1"/>
  <c r="K158" i="1"/>
  <c r="K161" i="1"/>
  <c r="K164" i="1"/>
  <c r="K166" i="1"/>
  <c r="I166" i="1" s="1"/>
  <c r="K169" i="1"/>
  <c r="K174" i="1"/>
  <c r="K177" i="1"/>
  <c r="K180" i="1"/>
  <c r="I180" i="1" s="1"/>
  <c r="K182" i="1"/>
  <c r="K185" i="1"/>
  <c r="I185" i="1" s="1"/>
  <c r="K190" i="1"/>
  <c r="I190" i="1" s="1"/>
  <c r="K59" i="1"/>
  <c r="I59" i="1" s="1"/>
  <c r="K75" i="1"/>
  <c r="I75" i="1" s="1"/>
  <c r="K91" i="1"/>
  <c r="K107" i="1"/>
  <c r="K123" i="1"/>
  <c r="I123" i="1" s="1"/>
  <c r="K139" i="1"/>
  <c r="K155" i="1"/>
  <c r="I155" i="1" s="1"/>
  <c r="K171" i="1"/>
  <c r="K187" i="1"/>
  <c r="I187" i="1" s="1"/>
  <c r="K52" i="1"/>
  <c r="I52" i="1" s="1"/>
  <c r="K60" i="1"/>
  <c r="I60" i="1" s="1"/>
  <c r="K64" i="1"/>
  <c r="I64" i="1" s="1"/>
  <c r="K68" i="1"/>
  <c r="I68" i="1" s="1"/>
  <c r="K76" i="1"/>
  <c r="I76" i="1" s="1"/>
  <c r="K80" i="1"/>
  <c r="I80" i="1" s="1"/>
  <c r="K84" i="1"/>
  <c r="I84" i="1" s="1"/>
  <c r="K88" i="1"/>
  <c r="I88" i="1" s="1"/>
  <c r="K92" i="1"/>
  <c r="I92" i="1" s="1"/>
  <c r="K96" i="1"/>
  <c r="I96" i="1" s="1"/>
  <c r="K104" i="1"/>
  <c r="K108" i="1"/>
  <c r="I108" i="1" s="1"/>
  <c r="K120" i="1"/>
  <c r="K124" i="1"/>
  <c r="I124" i="1" s="1"/>
  <c r="K136" i="1"/>
  <c r="K152" i="1"/>
  <c r="I152" i="1" s="1"/>
  <c r="K156" i="1"/>
  <c r="I156" i="1" s="1"/>
  <c r="K160" i="1"/>
  <c r="I160" i="1" s="1"/>
  <c r="K168" i="1"/>
  <c r="K172" i="1"/>
  <c r="I172" i="1" s="1"/>
  <c r="K184" i="1"/>
  <c r="K188" i="1"/>
  <c r="K192" i="1"/>
  <c r="K196" i="1"/>
  <c r="I196" i="1" s="1"/>
  <c r="I192" i="1" l="1"/>
  <c r="I120" i="1"/>
  <c r="I182" i="1"/>
  <c r="I177" i="1"/>
  <c r="I164" i="1"/>
  <c r="I158" i="1"/>
  <c r="I153" i="1"/>
  <c r="I148" i="1"/>
  <c r="I118" i="1"/>
  <c r="I176" i="1"/>
  <c r="I170" i="1"/>
  <c r="I165" i="1"/>
  <c r="I146" i="1"/>
  <c r="I112" i="1"/>
  <c r="I106" i="1"/>
  <c r="I101" i="1"/>
  <c r="I188" i="1"/>
  <c r="I184" i="1"/>
  <c r="I139" i="1"/>
  <c r="I91" i="1"/>
  <c r="I150" i="1"/>
  <c r="I145" i="1"/>
  <c r="I132" i="1"/>
  <c r="I126" i="1"/>
  <c r="I121" i="1"/>
  <c r="I116" i="1"/>
  <c r="I178" i="1"/>
  <c r="I144" i="1"/>
  <c r="I138" i="1"/>
  <c r="I133" i="1"/>
  <c r="I114" i="1"/>
  <c r="I97" i="1"/>
  <c r="I85" i="1"/>
  <c r="I168" i="1"/>
  <c r="I136" i="1"/>
  <c r="I174" i="1"/>
  <c r="I129" i="1"/>
  <c r="I81" i="1"/>
  <c r="I73" i="1"/>
  <c r="I65" i="1"/>
  <c r="I57" i="1"/>
  <c r="I104" i="1"/>
  <c r="I161" i="1"/>
  <c r="I142" i="1"/>
  <c r="I169" i="1"/>
  <c r="I137" i="1"/>
  <c r="I183" i="1"/>
  <c r="I151" i="1"/>
  <c r="I119" i="1"/>
  <c r="I87" i="1"/>
  <c r="I55" i="1"/>
  <c r="I173" i="1"/>
  <c r="I141" i="1"/>
  <c r="I109" i="1"/>
  <c r="I131" i="1"/>
  <c r="I67" i="1"/>
  <c r="I159" i="1"/>
  <c r="I95" i="1"/>
  <c r="I171" i="1"/>
  <c r="I107" i="1"/>
  <c r="I186" i="1"/>
  <c r="I181" i="1"/>
  <c r="I154" i="1"/>
  <c r="I149" i="1"/>
  <c r="I122" i="1"/>
  <c r="I117" i="1"/>
  <c r="I90" i="1"/>
  <c r="I53" i="1"/>
  <c r="I113" i="1"/>
  <c r="I77" i="1"/>
  <c r="I179" i="1"/>
  <c r="I115" i="1"/>
  <c r="I51" i="1"/>
  <c r="I111" i="1"/>
  <c r="I79" i="1"/>
  <c r="I49" i="1"/>
  <c r="AH388" i="1"/>
  <c r="AH68" i="1" l="1"/>
  <c r="AG68" i="1"/>
</calcChain>
</file>

<file path=xl/sharedStrings.xml><?xml version="1.0" encoding="utf-8"?>
<sst xmlns="http://schemas.openxmlformats.org/spreadsheetml/2006/main" count="1433" uniqueCount="317">
  <si>
    <t>Legend:</t>
  </si>
  <si>
    <t>Assessing the Words of the Woman at Endor to King Saul vs. a Pre-Hezekiah Pole Shifted Horizon of Mt Tabor</t>
  </si>
  <si>
    <t>lunar eclipses that were at all visible from 13 S; 41 W</t>
  </si>
  <si>
    <t>from 1083 BCE through 972 BCE</t>
  </si>
  <si>
    <t>Not possible</t>
  </si>
  <si>
    <t>Possible, but less likely</t>
  </si>
  <si>
    <t>Good fit</t>
  </si>
  <si>
    <t>#</t>
  </si>
  <si>
    <t>Year</t>
  </si>
  <si>
    <t>(color coding added after all other color coding)</t>
  </si>
  <si>
    <t>(&amp; maximum umbral magnitude)</t>
  </si>
  <si>
    <t>Eclipse visibility</t>
  </si>
  <si>
    <t>Maximum eclipse time</t>
  </si>
  <si>
    <t>(UT time)</t>
  </si>
  <si>
    <t>AM</t>
  </si>
  <si>
    <t>PM</t>
  </si>
  <si>
    <t>Tue</t>
  </si>
  <si>
    <t>Total</t>
  </si>
  <si>
    <t>Thu</t>
  </si>
  <si>
    <t>Partial</t>
  </si>
  <si>
    <t>Sat</t>
  </si>
  <si>
    <t>Partial (0.8401)</t>
  </si>
  <si>
    <t>Moonrise: 17:41:27 while 75% penumbra eclipsed; umbral: 18:00-20:56; penumbral: ‑22:02</t>
  </si>
  <si>
    <t>Sun</t>
  </si>
  <si>
    <t>Penumbral</t>
  </si>
  <si>
    <t>Mon</t>
  </si>
  <si>
    <t>Partial (0.5019)</t>
  </si>
  <si>
    <t>Moonrise: 17:31:06 while 24% umbral eclipsed and waning; umbral: ‑17:57; penumbral: ‑19:23</t>
  </si>
  <si>
    <t>Wed</t>
  </si>
  <si>
    <t>Partial (0.6852)</t>
  </si>
  <si>
    <t>Moonrise: 18:11:33 while 41% penumbral eclipsed and growing; umbral: 19:02-21:44; penumbral: ‑22:58</t>
  </si>
  <si>
    <t>Fri</t>
  </si>
  <si>
    <t>Partial (0.0022)</t>
  </si>
  <si>
    <t>Penumbral: 04:28‑; moonset: 05:41:29 while 76% penumbral eclipsed and growing</t>
  </si>
  <si>
    <t>Partial (0.8856)</t>
  </si>
  <si>
    <t>Moonrise: 18:08:52 while 23% umbral eclipsed and waning; umbral: ‑18:23; penumbral: ‑19:31</t>
  </si>
  <si>
    <t>Partial (0.2303)</t>
  </si>
  <si>
    <t>Penumbral: 02:53‑; umbral: 04:39‑; moonset: 06:04:17 while 8% umbra eclipsed and waning</t>
  </si>
  <si>
    <t>Penumbral eclipse:</t>
  </si>
  <si>
    <t>03:35-06:12</t>
  </si>
  <si>
    <t>Mag: 0.3036[6]</t>
  </si>
  <si>
    <t>Moonset:</t>
  </si>
  <si>
    <t>SNB</t>
  </si>
  <si>
    <t>Moonrise: 18:23:06 while 14% umbral eclipsed: umbral: ‑18:34; penumbral: ‑19:44</t>
  </si>
  <si>
    <t>Partial (0.9110)</t>
  </si>
  <si>
    <t>Penumbral: 00:50‑06:01; umbral: 01:57-04:55; moonset:  06:20:03</t>
  </si>
  <si>
    <t>20:36-23:55</t>
  </si>
  <si>
    <t>Mag: 0.5499[7]</t>
  </si>
  <si>
    <t>Partial (0.3557)</t>
  </si>
  <si>
    <t>Penumbral: 20:33‑; umbral: 22:11-;</t>
  </si>
  <si>
    <t>Partial (0.6862)</t>
  </si>
  <si>
    <t>Penumbral: 02:24‑; umbral: 03:42-; moonset: 05:40:20 while 51% umbral eclipsed and waning</t>
  </si>
  <si>
    <t>Penumbral: 03:23‑; umbral: 04:28-; total: 05:43-; totally eclipsed moonset: 05:53:13</t>
  </si>
  <si>
    <t>02:02-05:47</t>
  </si>
  <si>
    <t>Mag: 0.6033[8]</t>
  </si>
  <si>
    <t>19:43-23:24</t>
  </si>
  <si>
    <t>Mag: 0.8283[9]</t>
  </si>
  <si>
    <t>Partial (0.2722)</t>
  </si>
  <si>
    <t>Partial (0.3390)</t>
  </si>
  <si>
    <t>Penumbral: 00:38-05:51; umbral: 01:34-04:55; total: 02:26-04:03; moonset: 06:16:25</t>
  </si>
  <si>
    <t>This eclipse was all over well before sunrise, and is therefore not a perfect fit to the words of the woman in En-dor.</t>
  </si>
  <si>
    <t>Partial (0.0642)</t>
  </si>
  <si>
    <t>Moonrise: 18:01:45; penumbral: 18:56-23:34; umbral: Not seen on SNB!</t>
  </si>
  <si>
    <t>Moonrise: 17:45:08; penumbral: 18:24-23:38; umbral: 19:22-22:40; total: 20:17-21:46</t>
  </si>
  <si>
    <t>Moonrise: 18:17:32; penumbral: 22:30-03:51; umbral: 23:28-02:52; total: 00:20-02:00</t>
  </si>
  <si>
    <t>Moonrise: 17:36:19 while 31% penumbra eclipsed; umbral: 18:22-21:33; total: 19:29-20:28; penumbral: ‑22:36</t>
  </si>
  <si>
    <t>Penumbral: 00:26‑; umbral: 01:33-05:01; total: 03:34-04:01; moonset: 05:44:34 while 61% penumbra eclipsed and waning</t>
  </si>
  <si>
    <t>Penumbral: 01:22‑; umbral: 02:25-05:55; total: 03:20-04:56; moonset: 06:10:12 while 76% penumbra eclipsed and waning</t>
  </si>
  <si>
    <t>Partial (0.8123)</t>
  </si>
  <si>
    <t>Moonrise: 17:43:35 while 70% eclipsed &amp; waning; umbral: ‑18:50; penumbral: ‑20:10</t>
  </si>
  <si>
    <t>Partial (0.6485)</t>
  </si>
  <si>
    <t>Moonrise: 17:29:29 while 49% eclipsed &amp; growing; umbral: ‑19:23; penumbral: ‑20:32</t>
  </si>
  <si>
    <t>Penumbral 04:10-; umbral: 05:24-; moonset: 06:05:15 while 56% eclipsed!</t>
  </si>
  <si>
    <t>Partial (0.4325)</t>
  </si>
  <si>
    <t>Moonrise: 18:41:01 while 12.5% umbra eclipsed and waning; umbral: ‑18:54; penumbral: ‑20:04</t>
  </si>
  <si>
    <t>Moonrise: 17:42:04 while 85% penumbra eclipsed and waning; penumbra: ‑18:36</t>
  </si>
  <si>
    <t>As penumbral eclipses are not very noticeable events, from the 13 S; 41 W horizon, this eclipse was not likely to be noticed… Besides, this eclipse took place 24 hour prior to Saul’s visit to the woman at En-dor.</t>
  </si>
  <si>
    <t>Penumbral: 01:20‑; umbral: 02:27-05:38; total: 03:41-04:19; moonset: 05:59:46 while 70% eclipsed and waning</t>
  </si>
  <si>
    <t>This sunrise lunar eclipse would have taken place the morning after Saul’s visit to the woman at En-dor, that is, on the morning of Day One of the week…</t>
  </si>
  <si>
    <t>Moonrise: 17:30:40; penumbral: 17:39-23:28; umbral: 18:47-22:21; total: 19:47-21:22</t>
  </si>
  <si>
    <t>Penumbral: 04:24‑; umbral: 05:35-; moonset 06:06:45 while 47% eclipsed and growing.</t>
  </si>
  <si>
    <t>Mag: 0.7599</t>
  </si>
  <si>
    <t>Penumbral: 01:26‑05:29; maximum 03:41 moonset 05:51:24.</t>
  </si>
  <si>
    <t>Mag:</t>
  </si>
  <si>
    <t>Moonrise: 18:28:03 at maximum eclipse 18:30; umbral eclipse: -19:24; penumbral: -20:45.</t>
  </si>
  <si>
    <t>[1] All Post Joshua’s Long Day weekdays are the same as given per the Julian Day Calculator. That is, remembering to correct also the time zone of any given locality!</t>
  </si>
  <si>
    <t xml:space="preserve">[2] 13 S 41 W is located in a time zone 2.7 hours later than UT. </t>
  </si>
  <si>
    <t>[3] That is, a different interpretation than I’ve been using elsewhere.</t>
  </si>
  <si>
    <t>[4] Starry Night Backyard, Mt Tabor, pre-Hezekiah horizon at 13 S; 41 W, Jul 1, 1071 BCE sunset: 17:36:19; moonset: 18:52:32; lag: 76 min 13 sec; illum.: 2.41%  è AM July 15, 1071 BCE lunar eclipse falling in the 14th day of Tammuz (Notice: Not the 13th as per the definition of that day in the Jewish calendar!) Abib 1, 1071 BCE beginning April 4 or 5, 1071 BCE.</t>
  </si>
  <si>
    <t xml:space="preserve">    This David left his stay with the Philistines within two weeks of this eclipse, then this is a perfect fit for that event.</t>
  </si>
  <si>
    <t>[5] Which reminds me of the lame man at the pool of Beth-SDA of John 5:5. Is this a hint to me? First really significant association I’ve yet discovered re the number 38!</t>
  </si>
  <si>
    <r>
      <t>[6]</t>
    </r>
    <r>
      <rPr>
        <sz val="12"/>
        <color rgb="FF000000"/>
        <rFont val="Book Antiqua"/>
        <family val="1"/>
      </rPr>
      <t xml:space="preserve"> Magnitude 0.6 is considered visible with the naked eye by observant people.</t>
    </r>
  </si>
  <si>
    <r>
      <t>[7]</t>
    </r>
    <r>
      <rPr>
        <sz val="12"/>
        <color rgb="FF000000"/>
        <rFont val="Book Antiqua"/>
        <family val="1"/>
      </rPr>
      <t xml:space="preserve"> Magnitude 0.6 is considered visible with the naked eye by observant people.</t>
    </r>
  </si>
  <si>
    <r>
      <t>[8]</t>
    </r>
    <r>
      <rPr>
        <sz val="12"/>
        <color rgb="FF000000"/>
        <rFont val="Book Antiqua"/>
        <family val="1"/>
      </rPr>
      <t xml:space="preserve"> Magnitude 0.6 is considered visible with the naked eye by observant people.</t>
    </r>
  </si>
  <si>
    <r>
      <t>[9]</t>
    </r>
    <r>
      <rPr>
        <sz val="12"/>
        <color rgb="FF000000"/>
        <rFont val="Book Antiqua"/>
        <family val="1"/>
      </rPr>
      <t xml:space="preserve"> Magnitude 0.6 is considered visible with the naked eye by observant people.</t>
    </r>
  </si>
  <si>
    <t>[10] Starry Night Backyard, Mt Tabor, pre-Hezekiah horizon at 13 S; 41 W, Mar 9, 1028 BCE sunset: 18:26:53; moonset: 18:49:41; lag: 22 min 29 sec; illum.: 0.44%; è Abib 1 beginning on Mar 10, 1028 BCE.</t>
  </si>
  <si>
    <t>Pre-Hezekiah Mt Tabor solar time (13 S  41 W)</t>
  </si>
  <si>
    <t>Event UT</t>
  </si>
  <si>
    <t>hrs</t>
  </si>
  <si>
    <t>Month</t>
  </si>
  <si>
    <t>Event zone time</t>
  </si>
  <si>
    <t>Day</t>
  </si>
  <si>
    <t>Days since J2000</t>
  </si>
  <si>
    <t>Latitude</t>
  </si>
  <si>
    <t xml:space="preserve">Centuries </t>
  </si>
  <si>
    <t>Longitude</t>
  </si>
  <si>
    <t>time zone</t>
  </si>
  <si>
    <t>Required alt</t>
  </si>
  <si>
    <t xml:space="preserve"> (-6, -12 or -18 for twilights)</t>
  </si>
  <si>
    <t>Rise or set</t>
  </si>
  <si>
    <t>(-1 for setting events instead of rising events)</t>
  </si>
  <si>
    <t>L</t>
  </si>
  <si>
    <t>G</t>
  </si>
  <si>
    <t>ec</t>
  </si>
  <si>
    <t>lambda</t>
  </si>
  <si>
    <t>E</t>
  </si>
  <si>
    <t>obl</t>
  </si>
  <si>
    <t>delta</t>
  </si>
  <si>
    <t>GHA</t>
  </si>
  <si>
    <t>cosc</t>
  </si>
  <si>
    <t>correction</t>
  </si>
  <si>
    <t>utnew</t>
  </si>
  <si>
    <t>new centuries</t>
  </si>
  <si>
    <t>34 A</t>
  </si>
  <si>
    <t>35 B</t>
  </si>
  <si>
    <t>usno</t>
  </si>
  <si>
    <t>Computed</t>
  </si>
  <si>
    <t>Computation help cells</t>
  </si>
  <si>
    <t>Sunrise</t>
  </si>
  <si>
    <t>Sunset</t>
  </si>
  <si>
    <t>0%</t>
  </si>
  <si>
    <t>19% p</t>
  </si>
  <si>
    <t>75% p</t>
  </si>
  <si>
    <t>0.06% p</t>
  </si>
  <si>
    <t>100% u</t>
  </si>
  <si>
    <t>44% p</t>
  </si>
  <si>
    <t>62% p</t>
  </si>
  <si>
    <t>38% p</t>
  </si>
  <si>
    <t>81% p</t>
  </si>
  <si>
    <t>11% p</t>
  </si>
  <si>
    <t>16% p</t>
  </si>
  <si>
    <t>84% p</t>
  </si>
  <si>
    <t>31% p</t>
  </si>
  <si>
    <t>69% p</t>
  </si>
  <si>
    <t>3% p</t>
  </si>
  <si>
    <t>27% p</t>
  </si>
  <si>
    <t>5% p</t>
  </si>
  <si>
    <t>34% p</t>
  </si>
  <si>
    <t>T</t>
  </si>
  <si>
    <t>1% p at moonset &amp; 
18% p at 6:14:06 sunrise</t>
  </si>
  <si>
    <t>0% at moonset and at sunrise – Penumbral late evening only!</t>
  </si>
  <si>
    <t>0% at moonset and at sunrise – Penumbral ends at SNB 05:44:29!</t>
  </si>
  <si>
    <t>0% at moonset and at sunrise – Penumbral ends at 06:12!</t>
  </si>
  <si>
    <t>0% at moonset and at sunrise – Penumbral ends at 05:29!</t>
  </si>
  <si>
    <t>Assessing each of 262 total, partial, and penumbral,</t>
  </si>
  <si>
    <t>Identifying for each its particular characteristics, e.g. % eclipse visible at sunrise &amp; Hebrew Day #</t>
  </si>
  <si>
    <t>For further analysis cf. tables in my Word Gateway-file</t>
  </si>
  <si>
    <t>JD Date</t>
  </si>
  <si>
    <t>SN8 18:12:59</t>
  </si>
  <si>
    <t>SN8 18:12:04</t>
  </si>
  <si>
    <t>SN8 05:56:35</t>
  </si>
  <si>
    <t>SN8 05:39:20</t>
  </si>
  <si>
    <t>SN8 18:24:45</t>
  </si>
  <si>
    <t>SN8 18:28:08</t>
  </si>
  <si>
    <t>SN8 18:22:12</t>
  </si>
  <si>
    <t>SN8 18:28:13</t>
  </si>
  <si>
    <t>UT Julian Day (JD)</t>
  </si>
  <si>
    <t>Mo</t>
  </si>
  <si>
    <t>Da</t>
  </si>
  <si>
    <t>Local Day #   Sunset based</t>
  </si>
  <si>
    <t xml:space="preserve">Maximum eclipse   Local time </t>
  </si>
  <si>
    <t>Thus, for 13S 41W locations maximum eclipses between UT 00:00-02:42 belong to the preceding UT weekday. However, given that every sunrise and every sunset is outside of the 21:18-02:42 hour of the day range, said fact does not affect any of the within En-Dor eclipse observations.</t>
  </si>
  <si>
    <r>
      <t xml:space="preserve">Penumbral: </t>
    </r>
    <r>
      <rPr>
        <sz val="11"/>
        <color rgb="FFFF0000"/>
        <rFont val="Book Antiqua"/>
        <family val="1"/>
      </rPr>
      <t>23:09</t>
    </r>
    <r>
      <rPr>
        <sz val="11"/>
        <color rgb="FF000000"/>
        <rFont val="Book Antiqua"/>
        <family val="1"/>
      </rPr>
      <t>-05:07; umbral: 00:18-03:57; total: 01:14-03:00; moonset: 06:31:33</t>
    </r>
  </si>
  <si>
    <r>
      <t xml:space="preserve">Penumbral: </t>
    </r>
    <r>
      <rPr>
        <sz val="11"/>
        <rFont val="Book Antiqua"/>
        <family val="1"/>
      </rPr>
      <t>00:51</t>
    </r>
    <r>
      <rPr>
        <sz val="11"/>
        <color rgb="FF000000"/>
        <rFont val="Book Antiqua"/>
        <family val="1"/>
      </rPr>
      <t>-06:26; umbral: 02:20-04:59; maximum: 03:36; moonset: 06:27:54</t>
    </r>
  </si>
  <si>
    <r>
      <t>Moonrise: 17:59:40; penumbral: 18:14-</t>
    </r>
    <r>
      <rPr>
        <sz val="11"/>
        <color rgb="FFFF0000"/>
        <rFont val="Book Antiqua"/>
        <family val="1"/>
      </rPr>
      <t>00:24</t>
    </r>
    <r>
      <rPr>
        <sz val="11"/>
        <color rgb="FF000000"/>
        <rFont val="Book Antiqua"/>
        <family val="1"/>
      </rPr>
      <t>; umbral: 19:28-23:09; total: 20:28-22:09</t>
    </r>
  </si>
  <si>
    <r>
      <t xml:space="preserve">Penumbral: </t>
    </r>
    <r>
      <rPr>
        <sz val="11"/>
        <color rgb="FFFF0000"/>
        <rFont val="Book Antiqua"/>
        <family val="1"/>
      </rPr>
      <t>23:38</t>
    </r>
    <r>
      <rPr>
        <sz val="11"/>
        <color rgb="FF000000"/>
        <rFont val="Book Antiqua"/>
        <family val="1"/>
      </rPr>
      <t>-04:17; umbral: 01:09-02:48; moonset: 06:27:12</t>
    </r>
  </si>
  <si>
    <r>
      <t xml:space="preserve">Penumbral: </t>
    </r>
    <r>
      <rPr>
        <sz val="11"/>
        <color rgb="FFFF0000"/>
        <rFont val="Book Antiqua"/>
        <family val="1"/>
      </rPr>
      <t>23:35</t>
    </r>
    <r>
      <rPr>
        <sz val="11"/>
        <color rgb="FF000000"/>
        <rFont val="Book Antiqua"/>
        <family val="1"/>
      </rPr>
      <t>-04:32; umbral: 01:08-03:01; moonset: 05:44:10</t>
    </r>
  </si>
  <si>
    <t>(color coding based on "four months" agreement)</t>
  </si>
  <si>
    <t>Weekday[1] of eclipse observation</t>
  </si>
  <si>
    <t>Maximum umbral eclipse (24%) at moonrise shortly prior to sunset</t>
  </si>
  <si>
    <r>
      <rPr>
        <sz val="18"/>
        <color rgb="FF000000"/>
        <rFont val="Book Antiqua"/>
        <family val="1"/>
      </rPr>
      <t>Assessment</t>
    </r>
    <r>
      <rPr>
        <sz val="11"/>
        <color rgb="FF000000"/>
        <rFont val="Book Antiqua"/>
        <family val="1"/>
      </rPr>
      <t xml:space="preserve"> of each eclipse re its potential for being the eclipse seen by the woman at En-dor</t>
    </r>
  </si>
  <si>
    <t>31% p SNB; 8.5% p SN8 at moon set</t>
  </si>
  <si>
    <t>33% p at sunset per SN8, but moonrise i 2min 9sec after sunset!</t>
  </si>
  <si>
    <t>8.8% u at sunset per SN8, but moonrise is only nine (9) seconds before sunset.</t>
  </si>
  <si>
    <t>100%u at sunset per SN8. Easy simultaneous Sun-Moon observation</t>
  </si>
  <si>
    <t>12% u per SN8 and optimal Sun-Moon-Horizon timing. [Apparently 9% u per SNB]</t>
  </si>
  <si>
    <t>82% u per SN8 at sunset, but only 1 min 13 sec between moonrise to sunset.</t>
  </si>
  <si>
    <t>63% u</t>
  </si>
  <si>
    <t>91% u</t>
  </si>
  <si>
    <r>
      <t xml:space="preserve">Month #10 eclipse??? For this to have been the  observation I seek, the En-Dor woman's observation took place at the beginning of </t>
    </r>
    <r>
      <rPr>
        <b/>
        <sz val="12"/>
        <color rgb="FFFF0000"/>
        <rFont val="Times New Roman"/>
        <family val="1"/>
      </rPr>
      <t xml:space="preserve">Day Three, </t>
    </r>
    <r>
      <rPr>
        <b/>
        <sz val="12"/>
        <rFont val="Times New Roman"/>
        <family val="1"/>
      </rPr>
      <t>and</t>
    </r>
    <r>
      <rPr>
        <b/>
        <sz val="12"/>
        <color rgb="FFFF0000"/>
        <rFont val="Times New Roman"/>
        <family val="1"/>
      </rPr>
      <t xml:space="preserve"> New Moon #1 on May 29, 973 BCE.</t>
    </r>
  </si>
  <si>
    <r>
      <t xml:space="preserve">This eclipse occurred in month #3 if </t>
    </r>
    <r>
      <rPr>
        <b/>
        <sz val="12"/>
        <color rgb="FFFF0000"/>
        <rFont val="Times New Roman"/>
        <family val="1"/>
      </rPr>
      <t>New Moon #1 on May 6</t>
    </r>
    <r>
      <rPr>
        <sz val="12"/>
        <color theme="1"/>
        <rFont val="Times New Roman"/>
        <family val="1"/>
      </rPr>
      <t xml:space="preserve">, 979 BCE. En-Dor woman's </t>
    </r>
    <r>
      <rPr>
        <b/>
        <sz val="12"/>
        <color rgb="FFFF0000"/>
        <rFont val="Times New Roman"/>
        <family val="1"/>
      </rPr>
      <t>observation</t>
    </r>
    <r>
      <rPr>
        <sz val="12"/>
        <color theme="1"/>
        <rFont val="Times New Roman"/>
        <family val="1"/>
      </rPr>
      <t xml:space="preserve"> would have been on the </t>
    </r>
    <r>
      <rPr>
        <b/>
        <sz val="12"/>
        <color rgb="FFFF0000"/>
        <rFont val="Times New Roman"/>
        <family val="1"/>
      </rPr>
      <t>Third Day</t>
    </r>
    <r>
      <rPr>
        <sz val="12"/>
        <color theme="1"/>
        <rFont val="Times New Roman"/>
        <family val="1"/>
      </rPr>
      <t>, five days prior to Saul's visit.</t>
    </r>
  </si>
  <si>
    <r>
      <t xml:space="preserve">This month #10 eclipse is interesting due to its possible coincidence with the Passover full moon and Abib 14, and, if so, with King Saul’s death on Abib 15…[10]. However, such an interpretation  may call for a different understanding of the words “a year and four months” of 1 Samuel 27: 7 (an indication of the different set of seasons associated with a different geographical pre-Hezekiah placement.) 
On the other hand,, if March 13, 981 BCE was Month #10, (that is, the 3rd Full Moon after the end of the summer, הימים, at the end of month "7,) then New Moon #8 was visible on Dec 31, 982 BCE, and </t>
    </r>
    <r>
      <rPr>
        <b/>
        <sz val="12"/>
        <color rgb="FFFF0000"/>
        <rFont val="Times New Roman"/>
        <family val="1"/>
      </rPr>
      <t>New Moon #1 was visible on June 8</t>
    </r>
    <r>
      <rPr>
        <sz val="12"/>
        <color theme="1"/>
        <rFont val="Times New Roman"/>
        <family val="1"/>
      </rPr>
      <t>, 982 BCE. Considering the words at the beginning of 1 Sam 27:7, מספר הימים, "after the reckoning of the days [that David]...", and also the fact that following the death of Moses, and prior to Solomon and Jeroboam (i.e. following the pole shift of Joshua's Long Day), the 8th to the 13th New Moons are never referenced in terms of the Eight month, the Ninth month, the Tenth month, etc.... Well, aren't those two facts an indication that David's reckoning could possibly have been based upon something other than the calendar reckoning of months beginning with Abib 1?</t>
    </r>
  </si>
  <si>
    <t>13 seconds between sunrise and moonset is tight but possible? A 10th months Nov 18 eclipse, requires New Moon #1 on Feb 13, 985 BCE. Early, but possible at a 13 S location.</t>
  </si>
  <si>
    <t>(Sunset eclipse:) 
Moonrise local time &amp; concurrent eclipse notation 
SNB  
p = penumbral 
u = umbral</t>
  </si>
  <si>
    <t>(Sunrise eclipse:) Moonset local time &amp; concurrent eclipse notation 
SNB  
p = penumbral 
u = umbral</t>
  </si>
  <si>
    <t>Sunrise local time</t>
  </si>
  <si>
    <t>Sunset local time</t>
  </si>
  <si>
    <t>3 min 14 sec between sunrise and moonset is perfect. A 10th months Nov 30 eclipse, requires New Moon #1 on Feb 24, 986 BCE. Early, but possible at a 13 S location.</t>
  </si>
  <si>
    <r>
      <t xml:space="preserve">The only problem with this month #3 observation is that it would be a </t>
    </r>
    <r>
      <rPr>
        <b/>
        <sz val="12"/>
        <color rgb="FFFF0000"/>
        <rFont val="Times New Roman"/>
        <family val="1"/>
      </rPr>
      <t>Day Two En-Dor observation</t>
    </r>
    <r>
      <rPr>
        <sz val="12"/>
        <color theme="1"/>
        <rFont val="Times New Roman"/>
        <family val="1"/>
      </rPr>
      <t>.</t>
    </r>
  </si>
  <si>
    <r>
      <t xml:space="preserve">The only problem with this month #3 observation is that it would require a  </t>
    </r>
    <r>
      <rPr>
        <b/>
        <sz val="12"/>
        <color rgb="FFFF0000"/>
        <rFont val="Times New Roman"/>
        <family val="1"/>
      </rPr>
      <t>New Moon #1 on May 15</t>
    </r>
    <r>
      <rPr>
        <sz val="12"/>
        <color theme="1"/>
        <rFont val="Times New Roman"/>
        <family val="1"/>
      </rPr>
      <t xml:space="preserve">. </t>
    </r>
  </si>
  <si>
    <r>
      <t xml:space="preserve">The problem with this month #3 observation is that it would require a New Moon #1 on </t>
    </r>
    <r>
      <rPr>
        <b/>
        <sz val="12"/>
        <color rgb="FFFF0000"/>
        <rFont val="Times New Roman"/>
        <family val="1"/>
      </rPr>
      <t>May 26.</t>
    </r>
    <r>
      <rPr>
        <sz val="12"/>
        <color theme="1"/>
        <rFont val="Times New Roman"/>
        <family val="1"/>
      </rPr>
      <t xml:space="preserve"> Also the En-Dor woman's observation would have been a </t>
    </r>
    <r>
      <rPr>
        <b/>
        <sz val="12"/>
        <color rgb="FFFF0000"/>
        <rFont val="Times New Roman"/>
        <family val="1"/>
      </rPr>
      <t>Day Three sunrise</t>
    </r>
    <r>
      <rPr>
        <sz val="12"/>
        <color theme="1"/>
        <rFont val="Times New Roman"/>
        <family val="1"/>
      </rPr>
      <t xml:space="preserve"> observation… of a </t>
    </r>
    <r>
      <rPr>
        <b/>
        <sz val="12"/>
        <color rgb="FFFF0000"/>
        <rFont val="Times New Roman"/>
        <family val="1"/>
      </rPr>
      <t>total</t>
    </r>
    <r>
      <rPr>
        <sz val="12"/>
        <color theme="1"/>
        <rFont val="Times New Roman"/>
        <family val="1"/>
      </rPr>
      <t xml:space="preserve"> 100% eclipsed Moon that would appear as a Blood Moon at sunrise..</t>
    </r>
  </si>
  <si>
    <t xml:space="preserve"> 1%-4% umbral sunset eclipse</t>
  </si>
  <si>
    <t>36% p, but no more than a tiny penumbral eclipse at sunrise</t>
  </si>
  <si>
    <t>38% u. Per SN8 32% u at sunset</t>
  </si>
  <si>
    <t>64% u. Per SN8 77% u at sunrise</t>
  </si>
  <si>
    <t>100% u at sunset</t>
  </si>
  <si>
    <r>
      <t xml:space="preserve">For this to have been the </t>
    </r>
    <r>
      <rPr>
        <b/>
        <sz val="12"/>
        <color rgb="FFFF0000"/>
        <rFont val="Times New Roman"/>
        <family val="1"/>
      </rPr>
      <t>10th month</t>
    </r>
    <r>
      <rPr>
        <sz val="12"/>
        <color theme="1"/>
        <rFont val="Times New Roman"/>
        <family val="1"/>
      </rPr>
      <t xml:space="preserve">, New Moon #1 would have fallen </t>
    </r>
    <r>
      <rPr>
        <sz val="12"/>
        <rFont val="Times New Roman"/>
        <family val="1"/>
      </rPr>
      <t>on Mar 15</t>
    </r>
    <r>
      <rPr>
        <sz val="12"/>
        <color theme="1"/>
        <rFont val="Times New Roman"/>
        <family val="1"/>
      </rPr>
      <t>. But the En-Dor woman's observation would have been a</t>
    </r>
    <r>
      <rPr>
        <b/>
        <sz val="12"/>
        <color rgb="FFFF0000"/>
        <rFont val="Times New Roman"/>
        <family val="1"/>
      </rPr>
      <t xml:space="preserve"> 4th Day sunrise</t>
    </r>
    <r>
      <rPr>
        <sz val="12"/>
        <color theme="1"/>
        <rFont val="Times New Roman"/>
        <family val="1"/>
      </rPr>
      <t xml:space="preserve"> observation</t>
    </r>
  </si>
  <si>
    <t>36% u. Per SN8 20% u at sunrise</t>
  </si>
  <si>
    <r>
      <t xml:space="preserve">For this to have been a month #3 observation, </t>
    </r>
    <r>
      <rPr>
        <b/>
        <sz val="12"/>
        <color rgb="FFFF0000"/>
        <rFont val="Times New Roman"/>
        <family val="1"/>
      </rPr>
      <t xml:space="preserve">New Moon #1 on June 15. </t>
    </r>
    <r>
      <rPr>
        <sz val="12"/>
        <rFont val="Times New Roman"/>
        <family val="1"/>
      </rPr>
      <t xml:space="preserve">Also it would have been a </t>
    </r>
    <r>
      <rPr>
        <b/>
        <sz val="12"/>
        <color rgb="FFFF0000"/>
        <rFont val="Times New Roman"/>
        <family val="1"/>
      </rPr>
      <t>Day Four observation.</t>
    </r>
  </si>
  <si>
    <r>
      <t xml:space="preserve">47% u. But per SN8 this sunrise 36% u eclipse  </t>
    </r>
    <r>
      <rPr>
        <b/>
        <sz val="11"/>
        <color rgb="FFFF0000"/>
        <rFont val="Book Antiqua"/>
        <family val="1"/>
      </rPr>
      <t>Moon set only 1 sec after sunrise!</t>
    </r>
  </si>
  <si>
    <r>
      <t xml:space="preserve">The "four months" </t>
    </r>
    <r>
      <rPr>
        <b/>
        <sz val="12"/>
        <color rgb="FFFF0000"/>
        <rFont val="Book Antiqua"/>
        <family val="1"/>
      </rPr>
      <t>does not agree either with month #3 or with month #10!</t>
    </r>
  </si>
  <si>
    <t>Per SN8 a 24% u eclipse at sunrise</t>
  </si>
  <si>
    <r>
      <t xml:space="preserve">For this to have been a month #10 observation, </t>
    </r>
    <r>
      <rPr>
        <b/>
        <sz val="12"/>
        <color rgb="FFFF0000"/>
        <rFont val="Book Antiqua"/>
        <family val="1"/>
      </rPr>
      <t>New Moon #1 on June 10</t>
    </r>
    <r>
      <rPr>
        <sz val="12"/>
        <color rgb="FF000000"/>
        <rFont val="Book Antiqua"/>
        <family val="1"/>
      </rPr>
      <t xml:space="preserve">. Also it would have been a </t>
    </r>
    <r>
      <rPr>
        <b/>
        <sz val="12"/>
        <color rgb="FFFF0000"/>
        <rFont val="Book Antiqua"/>
        <family val="1"/>
      </rPr>
      <t>Day Five observation</t>
    </r>
    <r>
      <rPr>
        <sz val="12"/>
        <color rgb="FF000000"/>
        <rFont val="Book Antiqua"/>
        <family val="1"/>
      </rPr>
      <t>.</t>
    </r>
  </si>
  <si>
    <t>66% u. Per SN8 59% u at sunrise.</t>
  </si>
  <si>
    <r>
      <t xml:space="preserve">This month #10 eclipse requires a April 16, 1007 BCE New Moon #1. A </t>
    </r>
    <r>
      <rPr>
        <b/>
        <sz val="12"/>
        <color rgb="FFFF0000"/>
        <rFont val="Book Antiqua"/>
        <family val="1"/>
      </rPr>
      <t>Day One eclipse observation.</t>
    </r>
  </si>
  <si>
    <r>
      <t xml:space="preserve">This month #10 eclipse requires a April 27, 1008 BCE New Moon #1. A </t>
    </r>
    <r>
      <rPr>
        <b/>
        <sz val="12"/>
        <color rgb="FFFF0000"/>
        <rFont val="Book Antiqua"/>
        <family val="1"/>
      </rPr>
      <t>Day Four eclipse observation.</t>
    </r>
  </si>
  <si>
    <t>100% u eclipse at sunset</t>
  </si>
  <si>
    <r>
      <t xml:space="preserve">This month #10 eclipse requires a April 3, 1014 BCE New Moon #1. A </t>
    </r>
    <r>
      <rPr>
        <b/>
        <sz val="12"/>
        <color rgb="FFFF0000"/>
        <rFont val="Book Antiqua"/>
        <family val="1"/>
      </rPr>
      <t>Day Four eclipse observation.</t>
    </r>
  </si>
  <si>
    <t>Per SN8 a 22% u eclipse at sunset</t>
  </si>
  <si>
    <t>Per SN8 a 12% u eclipse at sunset</t>
  </si>
  <si>
    <r>
      <t xml:space="preserve">This month #3 eclipse requires a </t>
    </r>
    <r>
      <rPr>
        <b/>
        <sz val="12"/>
        <color rgb="FFFF0000"/>
        <rFont val="Book Antiqua"/>
        <family val="1"/>
      </rPr>
      <t>June 26, 1020 BCE New Moon #1</t>
    </r>
    <r>
      <rPr>
        <sz val="12"/>
        <color rgb="FF000000"/>
        <rFont val="Book Antiqua"/>
        <family val="1"/>
      </rPr>
      <t xml:space="preserve">. A </t>
    </r>
    <r>
      <rPr>
        <b/>
        <sz val="12"/>
        <color rgb="FFFF0000"/>
        <rFont val="Book Antiqua"/>
        <family val="1"/>
      </rPr>
      <t>Day Five eclipse observation.</t>
    </r>
  </si>
  <si>
    <t>Per SN8 sunset 30 seconds prior to 24% u eclipsed moonrise</t>
  </si>
  <si>
    <r>
      <t xml:space="preserve">This month #10 eclipse requires a April 27, 1027 BCE New Moon #1. A Saturday evening, Seventh Day/First Day eclipse observation. It is highly questionable that the moon became visible over the horizon before sunset, even though the SNB flat horizon allows 39 seconds of simultaneous visibility. Per SN8, </t>
    </r>
    <r>
      <rPr>
        <b/>
        <sz val="12"/>
        <color rgb="FFFF0000"/>
        <rFont val="Book Antiqua"/>
        <family val="1"/>
      </rPr>
      <t>the last sliver of the Sun set 27 seconds before the top edge of the Moon shows above the horizon …</t>
    </r>
    <r>
      <rPr>
        <sz val="12"/>
        <color rgb="FF000000"/>
        <rFont val="Book Antiqua"/>
        <family val="1"/>
      </rPr>
      <t xml:space="preserve"> Also this is an </t>
    </r>
    <r>
      <rPr>
        <b/>
        <sz val="12"/>
        <color rgb="FFFF0000"/>
        <rFont val="Book Antiqua"/>
        <family val="1"/>
      </rPr>
      <t>evening eclipse,</t>
    </r>
    <r>
      <rPr>
        <sz val="12"/>
        <color rgb="FF000000"/>
        <rFont val="Book Antiqua"/>
        <family val="1"/>
      </rPr>
      <t xml:space="preserve"> and as such not fitting the observation practice indicated by the VAT 4956 Babylonian clay tablet.</t>
    </r>
  </si>
  <si>
    <t>SN8: Only 70% p at sunset</t>
  </si>
  <si>
    <t>57% u. Per SN8 42% u at sunrise only 18 sec before moonset</t>
  </si>
  <si>
    <t>100% u at sunrise per SN8</t>
  </si>
  <si>
    <r>
      <t xml:space="preserve">This month #3 eclipse requires a </t>
    </r>
    <r>
      <rPr>
        <b/>
        <sz val="12"/>
        <color rgb="FFFF0000"/>
        <rFont val="Book Antiqua"/>
        <family val="1"/>
      </rPr>
      <t>July 15, 1029 BCE New Moon #1</t>
    </r>
    <r>
      <rPr>
        <sz val="12"/>
        <color rgb="FF000000"/>
        <rFont val="Book Antiqua"/>
        <family val="1"/>
      </rPr>
      <t xml:space="preserve">. A </t>
    </r>
    <r>
      <rPr>
        <b/>
        <sz val="12"/>
        <color rgb="FFFF0000"/>
        <rFont val="Book Antiqua"/>
        <family val="1"/>
      </rPr>
      <t>Day Five observation</t>
    </r>
    <r>
      <rPr>
        <sz val="12"/>
        <color rgb="FF000000"/>
        <rFont val="Book Antiqua"/>
        <family val="1"/>
      </rPr>
      <t>.</t>
    </r>
  </si>
  <si>
    <r>
      <t xml:space="preserve">This month #3 eclipse requires a </t>
    </r>
    <r>
      <rPr>
        <b/>
        <sz val="12"/>
        <color rgb="FFFF0000"/>
        <rFont val="Book Antiqua"/>
        <family val="1"/>
      </rPr>
      <t>January 21, 1029 BCE New Moon #1</t>
    </r>
    <r>
      <rPr>
        <sz val="12"/>
        <color rgb="FF000000"/>
        <rFont val="Book Antiqua"/>
        <family val="1"/>
      </rPr>
      <t xml:space="preserve">. A </t>
    </r>
    <r>
      <rPr>
        <b/>
        <sz val="12"/>
        <color rgb="FFFF0000"/>
        <rFont val="Book Antiqua"/>
        <family val="1"/>
      </rPr>
      <t>Day Three observation</t>
    </r>
    <r>
      <rPr>
        <sz val="12"/>
        <color rgb="FF000000"/>
        <rFont val="Book Antiqua"/>
        <family val="1"/>
      </rPr>
      <t>.</t>
    </r>
  </si>
  <si>
    <t>43% u sunset eclipse per SN8</t>
  </si>
  <si>
    <r>
      <t>This month #3 eclipse requ</t>
    </r>
    <r>
      <rPr>
        <sz val="12"/>
        <rFont val="Book Antiqua"/>
        <family val="1"/>
      </rPr>
      <t>ires a April 3, 1033 BCE New Moon #1</t>
    </r>
    <r>
      <rPr>
        <sz val="12"/>
        <color rgb="FF000000"/>
        <rFont val="Book Antiqua"/>
        <family val="1"/>
      </rPr>
      <t xml:space="preserve">. A </t>
    </r>
    <r>
      <rPr>
        <sz val="12"/>
        <rFont val="Book Antiqua"/>
        <family val="1"/>
      </rPr>
      <t xml:space="preserve">Satruday </t>
    </r>
    <r>
      <rPr>
        <b/>
        <sz val="12"/>
        <color rgb="FFFF0000"/>
        <rFont val="Book Antiqua"/>
        <family val="1"/>
      </rPr>
      <t>evening observation</t>
    </r>
    <r>
      <rPr>
        <sz val="12"/>
        <rFont val="Book Antiqua"/>
        <family val="1"/>
      </rPr>
      <t>.</t>
    </r>
  </si>
  <si>
    <t>77% u sunset eclipse per SN8</t>
  </si>
  <si>
    <r>
      <t xml:space="preserve">This month #3 eclipse requires a </t>
    </r>
    <r>
      <rPr>
        <b/>
        <sz val="12"/>
        <color rgb="FFFF0000"/>
        <rFont val="Book Antiqua"/>
        <family val="1"/>
      </rPr>
      <t>May 25, 1035 BCE New Moon #1</t>
    </r>
    <r>
      <rPr>
        <sz val="12"/>
        <color rgb="FF000000"/>
        <rFont val="Book Antiqua"/>
        <family val="1"/>
      </rPr>
      <t>. A Satruday</t>
    </r>
    <r>
      <rPr>
        <b/>
        <sz val="12"/>
        <color rgb="FFFF0000"/>
        <rFont val="Book Antiqua"/>
        <family val="1"/>
      </rPr>
      <t xml:space="preserve"> evening observation.</t>
    </r>
  </si>
  <si>
    <t>87% u sunset eclipse per SN8</t>
  </si>
  <si>
    <t>47% u. Per SN8 70% u at sunset</t>
  </si>
  <si>
    <r>
      <t xml:space="preserve">This month #3 eclipse requires a </t>
    </r>
    <r>
      <rPr>
        <b/>
        <sz val="12"/>
        <color rgb="FFFF0000"/>
        <rFont val="Book Antiqua"/>
        <family val="1"/>
      </rPr>
      <t>June 4, 1036 BCE New Moon #1</t>
    </r>
    <r>
      <rPr>
        <sz val="12"/>
        <color rgb="FF000000"/>
        <rFont val="Book Antiqua"/>
        <family val="1"/>
      </rPr>
      <t xml:space="preserve">. A </t>
    </r>
    <r>
      <rPr>
        <b/>
        <sz val="12"/>
        <color rgb="FFFF0000"/>
        <rFont val="Book Antiqua"/>
        <family val="1"/>
      </rPr>
      <t>Day Four evening observation.</t>
    </r>
  </si>
  <si>
    <t>79% p. Per SN8 11% u sunrise eclipse</t>
  </si>
  <si>
    <r>
      <t xml:space="preserve">This month #10 eclipse requires a </t>
    </r>
    <r>
      <rPr>
        <b/>
        <sz val="12"/>
        <color rgb="FFFF0000"/>
        <rFont val="Book Antiqua"/>
        <family val="1"/>
      </rPr>
      <t>May 16, 1037 BCE New Moon #1</t>
    </r>
    <r>
      <rPr>
        <sz val="12"/>
        <color rgb="FF000000"/>
        <rFont val="Book Antiqua"/>
        <family val="1"/>
      </rPr>
      <t xml:space="preserve">. A </t>
    </r>
    <r>
      <rPr>
        <b/>
        <sz val="12"/>
        <color rgb="FFFF0000"/>
        <rFont val="Book Antiqua"/>
        <family val="1"/>
      </rPr>
      <t>Day One</t>
    </r>
    <r>
      <rPr>
        <sz val="12"/>
        <rFont val="Book Antiqua"/>
        <family val="1"/>
      </rPr>
      <t xml:space="preserve"> observation.</t>
    </r>
  </si>
  <si>
    <t>Per SN8 penumbral only sunset eclipse</t>
  </si>
  <si>
    <t>73% p. Per SN8 61% u sunrise eclipse</t>
  </si>
  <si>
    <r>
      <t xml:space="preserve">This month #3 eclipse requires a </t>
    </r>
    <r>
      <rPr>
        <b/>
        <sz val="12"/>
        <color rgb="FFFF0000"/>
        <rFont val="Book Antiqua"/>
        <family val="1"/>
      </rPr>
      <t>Feb 10, 1039 BCE New Moon #1</t>
    </r>
    <r>
      <rPr>
        <sz val="12"/>
        <color rgb="FF000000"/>
        <rFont val="Book Antiqua"/>
        <family val="1"/>
      </rPr>
      <t xml:space="preserve">. A </t>
    </r>
    <r>
      <rPr>
        <b/>
        <sz val="12"/>
        <color rgb="FFFF0000"/>
        <rFont val="Book Antiqua"/>
        <family val="1"/>
      </rPr>
      <t>Day Four</t>
    </r>
    <r>
      <rPr>
        <sz val="12"/>
        <rFont val="Book Antiqua"/>
        <family val="1"/>
      </rPr>
      <t xml:space="preserve"> observation.</t>
    </r>
  </si>
  <si>
    <r>
      <t>This month #3 eclips</t>
    </r>
    <r>
      <rPr>
        <sz val="12"/>
        <rFont val="Book Antiqua"/>
        <family val="1"/>
      </rPr>
      <t>e requires a April 13, 1042 BCE New Moon #1</t>
    </r>
    <r>
      <rPr>
        <sz val="12"/>
        <color rgb="FF000000"/>
        <rFont val="Book Antiqua"/>
        <family val="1"/>
      </rPr>
      <t xml:space="preserve">. A </t>
    </r>
    <r>
      <rPr>
        <b/>
        <sz val="12"/>
        <color rgb="FFFF0000"/>
        <rFont val="Book Antiqua"/>
        <family val="1"/>
      </rPr>
      <t>Day Six</t>
    </r>
    <r>
      <rPr>
        <sz val="12"/>
        <rFont val="Book Antiqua"/>
        <family val="1"/>
      </rPr>
      <t xml:space="preserve"> observation.</t>
    </r>
  </si>
  <si>
    <t>52% p. Per SN8 the Moon sets 2 min 3 sec before sunrise</t>
  </si>
  <si>
    <t>20% u sunrise eclipse per SN8</t>
  </si>
  <si>
    <r>
      <t>This month #3 eclips</t>
    </r>
    <r>
      <rPr>
        <sz val="12"/>
        <rFont val="Book Antiqua"/>
        <family val="1"/>
      </rPr>
      <t>e requires a May 5, 1044 BCE New Moon #1</t>
    </r>
    <r>
      <rPr>
        <sz val="12"/>
        <color rgb="FF000000"/>
        <rFont val="Book Antiqua"/>
        <family val="1"/>
      </rPr>
      <t xml:space="preserve">. A </t>
    </r>
    <r>
      <rPr>
        <b/>
        <sz val="12"/>
        <color rgb="FFFF0000"/>
        <rFont val="Book Antiqua"/>
        <family val="1"/>
      </rPr>
      <t>Day Four</t>
    </r>
    <r>
      <rPr>
        <sz val="12"/>
        <rFont val="Book Antiqua"/>
        <family val="1"/>
      </rPr>
      <t xml:space="preserve"> observation.</t>
    </r>
  </si>
  <si>
    <t>82% p. Per SN8 3% u at sunrise</t>
  </si>
  <si>
    <r>
      <t>This month #3 eclips</t>
    </r>
    <r>
      <rPr>
        <sz val="12"/>
        <rFont val="Book Antiqua"/>
        <family val="1"/>
      </rPr>
      <t xml:space="preserve">e requires a </t>
    </r>
    <r>
      <rPr>
        <b/>
        <sz val="12"/>
        <color rgb="FFFF0000"/>
        <rFont val="Book Antiqua"/>
        <family val="1"/>
      </rPr>
      <t>July 16, 1048 BCE New Moon #1</t>
    </r>
    <r>
      <rPr>
        <sz val="12"/>
        <color rgb="FF000000"/>
        <rFont val="Book Antiqua"/>
        <family val="1"/>
      </rPr>
      <t xml:space="preserve">. A </t>
    </r>
    <r>
      <rPr>
        <b/>
        <sz val="12"/>
        <color rgb="FFFF0000"/>
        <rFont val="Book Antiqua"/>
        <family val="1"/>
      </rPr>
      <t>Day Two</t>
    </r>
    <r>
      <rPr>
        <sz val="12"/>
        <rFont val="Book Antiqua"/>
        <family val="1"/>
      </rPr>
      <t xml:space="preserve"> observation.</t>
    </r>
  </si>
  <si>
    <t>0%. Per SN8 not yet even penumbral eclipse at sunset</t>
  </si>
  <si>
    <t>41% u. Per SN8 57% u at sunrise</t>
  </si>
  <si>
    <r>
      <t>This month #10 eclips</t>
    </r>
    <r>
      <rPr>
        <sz val="12"/>
        <rFont val="Book Antiqua"/>
        <family val="1"/>
      </rPr>
      <t xml:space="preserve">e requires a </t>
    </r>
    <r>
      <rPr>
        <b/>
        <sz val="12"/>
        <color rgb="FFFF0000"/>
        <rFont val="Book Antiqua"/>
        <family val="1"/>
      </rPr>
      <t>Feb 11, 1050 BCE New Moon #1</t>
    </r>
    <r>
      <rPr>
        <sz val="12"/>
        <color rgb="FF000000"/>
        <rFont val="Book Antiqua"/>
        <family val="1"/>
      </rPr>
      <t xml:space="preserve">. A </t>
    </r>
    <r>
      <rPr>
        <b/>
        <sz val="12"/>
        <color rgb="FFFF0000"/>
        <rFont val="Book Antiqua"/>
        <family val="1"/>
      </rPr>
      <t>Day Two</t>
    </r>
    <r>
      <rPr>
        <sz val="12"/>
        <rFont val="Book Antiqua"/>
        <family val="1"/>
      </rPr>
      <t xml:space="preserve"> observation.</t>
    </r>
  </si>
  <si>
    <t>100% u. Per SN8 100% u at sunrise.</t>
  </si>
  <si>
    <t>Per SN8 8% u sunset eclipse</t>
  </si>
  <si>
    <r>
      <t>This month #10 eclips</t>
    </r>
    <r>
      <rPr>
        <sz val="12"/>
        <rFont val="Book Antiqua"/>
        <family val="1"/>
      </rPr>
      <t xml:space="preserve">e requires a </t>
    </r>
    <r>
      <rPr>
        <b/>
        <sz val="12"/>
        <color rgb="FFFF0000"/>
        <rFont val="Book Antiqua"/>
        <family val="1"/>
      </rPr>
      <t>May 6, 1055 BCE New Moon #1</t>
    </r>
    <r>
      <rPr>
        <sz val="12"/>
        <color rgb="FF000000"/>
        <rFont val="Book Antiqua"/>
        <family val="1"/>
      </rPr>
      <t xml:space="preserve">. A </t>
    </r>
    <r>
      <rPr>
        <b/>
        <sz val="12"/>
        <color rgb="FFFF0000"/>
        <rFont val="Book Antiqua"/>
        <family val="1"/>
      </rPr>
      <t>Day Three</t>
    </r>
    <r>
      <rPr>
        <sz val="12"/>
        <rFont val="Book Antiqua"/>
        <family val="1"/>
      </rPr>
      <t xml:space="preserve"> observation.</t>
    </r>
  </si>
  <si>
    <t>0%. Per SN8 97% u at sunrise</t>
  </si>
  <si>
    <r>
      <t xml:space="preserve">This month #3 eclipse requires a </t>
    </r>
    <r>
      <rPr>
        <b/>
        <sz val="12"/>
        <color rgb="FFFF0000"/>
        <rFont val="Book Antiqua"/>
        <family val="1"/>
      </rPr>
      <t>July 25, 1057 BCE New Moon #1</t>
    </r>
    <r>
      <rPr>
        <sz val="12"/>
        <color rgb="FF000000"/>
        <rFont val="Book Antiqua"/>
        <family val="1"/>
      </rPr>
      <t>. A Day Seven observation.</t>
    </r>
  </si>
  <si>
    <t>Per SN8 74% u sunset eclipse</t>
  </si>
  <si>
    <r>
      <t xml:space="preserve">This month #10 eclipse requires a </t>
    </r>
    <r>
      <rPr>
        <sz val="12"/>
        <color rgb="FFFF0000"/>
        <rFont val="Book Antiqua"/>
        <family val="1"/>
      </rPr>
      <t>Jan 11, 1058 BCE New Moon #1</t>
    </r>
    <r>
      <rPr>
        <sz val="12"/>
        <color rgb="FF000000"/>
        <rFont val="Book Antiqua"/>
        <family val="1"/>
      </rPr>
      <t xml:space="preserve">. A </t>
    </r>
    <r>
      <rPr>
        <b/>
        <sz val="12"/>
        <color rgb="FFFF0000"/>
        <rFont val="Book Antiqua"/>
        <family val="1"/>
      </rPr>
      <t>Day Three observation</t>
    </r>
    <r>
      <rPr>
        <sz val="12"/>
        <color rgb="FF000000"/>
        <rFont val="Book Antiqua"/>
        <family val="1"/>
      </rPr>
      <t>.</t>
    </r>
  </si>
  <si>
    <t>50% u. Per SN8 63% u sunrise eclipse</t>
  </si>
  <si>
    <t>Per SN8 this eclipse had only progressed to a penumbral eclipse at sunset time</t>
  </si>
  <si>
    <t>Per SN8 16% u sunset eclipse</t>
  </si>
  <si>
    <r>
      <rPr>
        <b/>
        <sz val="12"/>
        <color rgb="FFFF0000"/>
        <rFont val="Book Antiqua"/>
        <family val="1"/>
      </rPr>
      <t>This month #10 eclipse requires a May 25, 1065 BCE New Moon #1, OR else this month #3 eclipse requires a Jan 18, 1064 BCE New Moon #1</t>
    </r>
    <r>
      <rPr>
        <sz val="12"/>
        <rFont val="Book Antiqua"/>
        <family val="1"/>
      </rPr>
      <t xml:space="preserve">. A </t>
    </r>
    <r>
      <rPr>
        <b/>
        <sz val="12"/>
        <color rgb="FFFF0000"/>
        <rFont val="Book Antiqua"/>
        <family val="1"/>
      </rPr>
      <t>Day Four evening observation</t>
    </r>
    <r>
      <rPr>
        <sz val="12"/>
        <rFont val="Book Antiqua"/>
        <family val="1"/>
      </rPr>
      <t>.</t>
    </r>
  </si>
  <si>
    <t>Per SN8 this was a 32% u eclipse at sunset</t>
  </si>
  <si>
    <r>
      <rPr>
        <b/>
        <sz val="12"/>
        <color rgb="FFFF0000"/>
        <rFont val="Book Antiqua"/>
        <family val="1"/>
      </rPr>
      <t>This month #10 eclipse requires a June 6, 1066 BCE New Moon #1, OR else this month #3 eclipse requires a Dec 31, 1066 BCE New Moon #1</t>
    </r>
    <r>
      <rPr>
        <sz val="12"/>
        <rFont val="Book Antiqua"/>
        <family val="1"/>
      </rPr>
      <t>. A Day Six Fri evening observation.</t>
    </r>
  </si>
  <si>
    <t>Per SN8 this eclipse had not even progressed to a penumbral eclipse by sunset time</t>
  </si>
  <si>
    <t>Per SN8 26% u sunset eclipse</t>
  </si>
  <si>
    <r>
      <rPr>
        <b/>
        <sz val="12"/>
        <color rgb="FFFF0000"/>
        <rFont val="Book Antiqua"/>
        <family val="1"/>
      </rPr>
      <t>This month #10 eclipse requires a Feb 23, 1070 BCE New Moon #1</t>
    </r>
    <r>
      <rPr>
        <sz val="12"/>
        <rFont val="Book Antiqua"/>
        <family val="1"/>
      </rPr>
      <t xml:space="preserve">. A </t>
    </r>
    <r>
      <rPr>
        <sz val="12"/>
        <color rgb="FFFF0000"/>
        <rFont val="Book Antiqua"/>
        <family val="1"/>
      </rPr>
      <t>Day three observation</t>
    </r>
    <r>
      <rPr>
        <sz val="12"/>
        <rFont val="Book Antiqua"/>
        <family val="1"/>
      </rPr>
      <t>.</t>
    </r>
  </si>
  <si>
    <t>Per SN8 23% u sunset eclipse</t>
  </si>
  <si>
    <r>
      <rPr>
        <b/>
        <sz val="12"/>
        <color rgb="FFFF0000"/>
        <rFont val="Book Antiqua"/>
        <family val="1"/>
      </rPr>
      <t>This month #10 eclipse requires a May 24, 1073 BCE New Moon #1</t>
    </r>
    <r>
      <rPr>
        <sz val="12"/>
        <rFont val="Book Antiqua"/>
        <family val="1"/>
      </rPr>
      <t xml:space="preserve">. A </t>
    </r>
    <r>
      <rPr>
        <sz val="12"/>
        <color rgb="FFFF0000"/>
        <rFont val="Book Antiqua"/>
        <family val="1"/>
      </rPr>
      <t>Day three observation</t>
    </r>
    <r>
      <rPr>
        <sz val="12"/>
        <rFont val="Book Antiqua"/>
        <family val="1"/>
      </rPr>
      <t>.</t>
    </r>
  </si>
  <si>
    <t>11% u. Per SN8 16% u at sunrise</t>
  </si>
  <si>
    <r>
      <t xml:space="preserve">This month #10 eclipse requires a </t>
    </r>
    <r>
      <rPr>
        <b/>
        <sz val="12"/>
        <color rgb="FFFF0000"/>
        <rFont val="Book Antiqua"/>
        <family val="1"/>
      </rPr>
      <t>May 6, 1074 BCE New Moon #1</t>
    </r>
    <r>
      <rPr>
        <sz val="12"/>
        <color rgb="FF000000"/>
        <rFont val="Book Antiqua"/>
        <family val="1"/>
      </rPr>
      <t>. A Day Seven morning observation.</t>
    </r>
  </si>
  <si>
    <r>
      <t xml:space="preserve">This month #3 eclipse requires a </t>
    </r>
    <r>
      <rPr>
        <b/>
        <sz val="12"/>
        <color rgb="FFFF0000"/>
        <rFont val="Book Antiqua"/>
        <family val="1"/>
      </rPr>
      <t>Jan 19, 1075 BCE New Moon #1</t>
    </r>
    <r>
      <rPr>
        <sz val="12"/>
        <color rgb="FF000000"/>
        <rFont val="Book Antiqua"/>
        <family val="1"/>
      </rPr>
      <t>. A Day Seven evening observation.</t>
    </r>
  </si>
  <si>
    <t>76% u. Per SN8 100% u sunrise eclipse</t>
  </si>
  <si>
    <r>
      <t xml:space="preserve">This month #3 eclipse requires a </t>
    </r>
    <r>
      <rPr>
        <b/>
        <sz val="12"/>
        <color rgb="FFFF0000"/>
        <rFont val="Book Antiqua"/>
        <family val="1"/>
      </rPr>
      <t>Jan 29, 1076 BCE New Moon #1</t>
    </r>
    <r>
      <rPr>
        <sz val="12"/>
        <color rgb="FF000000"/>
        <rFont val="Book Antiqua"/>
        <family val="1"/>
      </rPr>
      <t xml:space="preserve">. A </t>
    </r>
    <r>
      <rPr>
        <b/>
        <sz val="12"/>
        <color rgb="FFFF0000"/>
        <rFont val="Book Antiqua"/>
        <family val="1"/>
      </rPr>
      <t>Day Three observation</t>
    </r>
    <r>
      <rPr>
        <sz val="12"/>
        <color rgb="FF000000"/>
        <rFont val="Book Antiqua"/>
        <family val="1"/>
      </rPr>
      <t>.</t>
    </r>
  </si>
  <si>
    <t>19% u. Per SN8 36% u pre-sunset eclipse, not yet visible att sunset</t>
  </si>
  <si>
    <t>Per SN8 penumbral eclipse only moonset prior to sunrise. No longer visible at sunrise</t>
  </si>
  <si>
    <t>12% p. Per SN8 penumbral eclipse only at sunset</t>
  </si>
  <si>
    <t>Per SN8 30% u sunset eclipse</t>
  </si>
  <si>
    <t>Per SN8 35% u sunset eclipse</t>
  </si>
  <si>
    <t>58% p. Per SN8 penumbral eclipse only moonset prior to sunrise. No longer visible at sunrise</t>
  </si>
  <si>
    <t>This month #3 eclipse requires a April 13, 1080 BCE New Moon #1. A Day Seven/One observation.</t>
  </si>
  <si>
    <t>60% p. Per SN8, at sunrise the eclipse has diminished to 0.6% umbral</t>
  </si>
  <si>
    <r>
      <t xml:space="preserve">This month #3 eclipse requires a </t>
    </r>
    <r>
      <rPr>
        <b/>
        <sz val="12"/>
        <rFont val="Book Antiqua"/>
        <family val="1"/>
      </rPr>
      <t>June 4, 1083 New Moon #1</t>
    </r>
    <r>
      <rPr>
        <sz val="12"/>
        <rFont val="Book Antiqua"/>
        <family val="1"/>
      </rPr>
      <t xml:space="preserve">. A </t>
    </r>
    <r>
      <rPr>
        <sz val="12"/>
        <color rgb="FFFF0000"/>
        <rFont val="Book Antiqua"/>
        <family val="1"/>
      </rPr>
      <t>Day Three observation</t>
    </r>
    <r>
      <rPr>
        <sz val="12"/>
        <rFont val="Book Antiqua"/>
        <family val="1"/>
      </rPr>
      <t>.</t>
    </r>
  </si>
  <si>
    <t xml:space="preserve">SN8 Tested </t>
  </si>
  <si>
    <t>Calendar</t>
  </si>
  <si>
    <t>JD</t>
  </si>
  <si>
    <r>
      <t>For this to have been the</t>
    </r>
    <r>
      <rPr>
        <sz val="12"/>
        <color rgb="FFFF0000"/>
        <rFont val="Times New Roman"/>
        <family val="1"/>
      </rPr>
      <t xml:space="preserve"> </t>
    </r>
    <r>
      <rPr>
        <b/>
        <sz val="12"/>
        <color rgb="FFFF0000"/>
        <rFont val="Times New Roman"/>
        <family val="1"/>
      </rPr>
      <t>10th month</t>
    </r>
    <r>
      <rPr>
        <sz val="12"/>
        <color theme="1"/>
        <rFont val="Times New Roman"/>
        <family val="1"/>
      </rPr>
      <t>, New Moon #1 would have to be</t>
    </r>
    <r>
      <rPr>
        <sz val="12"/>
        <rFont val="Times New Roman"/>
        <family val="1"/>
      </rPr>
      <t xml:space="preserve"> on Mar 26. T</t>
    </r>
    <r>
      <rPr>
        <sz val="12"/>
        <color theme="1"/>
        <rFont val="Times New Roman"/>
        <family val="1"/>
      </rPr>
      <t xml:space="preserve">his would have been a </t>
    </r>
    <r>
      <rPr>
        <sz val="12"/>
        <rFont val="Times New Roman"/>
        <family val="1"/>
      </rPr>
      <t xml:space="preserve">sunrise </t>
    </r>
    <r>
      <rPr>
        <sz val="12"/>
        <color theme="1"/>
        <rFont val="Times New Roman"/>
        <family val="1"/>
      </rPr>
      <t xml:space="preserve">Blood Moon </t>
    </r>
    <r>
      <rPr>
        <sz val="12"/>
        <rFont val="Times New Roman"/>
        <family val="1"/>
      </rPr>
      <t>total</t>
    </r>
    <r>
      <rPr>
        <sz val="12"/>
        <color theme="1"/>
        <rFont val="Times New Roman"/>
        <family val="1"/>
      </rPr>
      <t xml:space="preserve"> eclipse observation,</t>
    </r>
  </si>
  <si>
    <r>
      <t>This month #3 ecl</t>
    </r>
    <r>
      <rPr>
        <sz val="12"/>
        <rFont val="Book Antiqua"/>
        <family val="1"/>
      </rPr>
      <t>ipse requires a April 3, 1079 BCE New Moon #1</t>
    </r>
    <r>
      <rPr>
        <sz val="12"/>
        <color rgb="FF000000"/>
        <rFont val="Book Antiqua"/>
        <family val="1"/>
      </rPr>
      <t xml:space="preserve">. A </t>
    </r>
    <r>
      <rPr>
        <b/>
        <sz val="12"/>
        <color rgb="FFFF0000"/>
        <rFont val="Book Antiqua"/>
        <family val="1"/>
      </rPr>
      <t>Day Six Friday evening observation</t>
    </r>
    <r>
      <rPr>
        <sz val="12"/>
        <color rgb="FF000000"/>
        <rFont val="Book Antiqua"/>
        <family val="1"/>
      </rPr>
      <t>.</t>
    </r>
  </si>
  <si>
    <r>
      <t xml:space="preserve">This month #10 eclipse requires a March 27, 1016 BCE New Moon #1. A </t>
    </r>
    <r>
      <rPr>
        <b/>
        <sz val="12"/>
        <color rgb="FFFF0000"/>
        <rFont val="Book Antiqua"/>
        <family val="1"/>
      </rPr>
      <t>Friday evening eclipse observation.</t>
    </r>
  </si>
  <si>
    <r>
      <t xml:space="preserve">This month #3 eclipse requires an April 3 New Moon #1 A Saturday </t>
    </r>
    <r>
      <rPr>
        <b/>
        <sz val="12"/>
        <color rgb="FFFF0000"/>
        <rFont val="Times New Roman"/>
        <family val="1"/>
      </rPr>
      <t>evening observation</t>
    </r>
    <r>
      <rPr>
        <sz val="12"/>
        <color theme="1"/>
        <rFont val="Times New Roman"/>
        <family val="1"/>
      </rPr>
      <t>.</t>
    </r>
  </si>
  <si>
    <r>
      <t xml:space="preserve">The problem with this month #3 observation is that it would require a </t>
    </r>
    <r>
      <rPr>
        <b/>
        <sz val="12"/>
        <color rgb="FFFF0000"/>
        <rFont val="Times New Roman"/>
        <family val="1"/>
      </rPr>
      <t>New Moon #1 on Feb 12</t>
    </r>
    <r>
      <rPr>
        <sz val="12"/>
        <color theme="1"/>
        <rFont val="Times New Roman"/>
        <family val="1"/>
      </rPr>
      <t xml:space="preserve">. A Saturday </t>
    </r>
    <r>
      <rPr>
        <b/>
        <sz val="12"/>
        <color rgb="FFFF0000"/>
        <rFont val="Times New Roman"/>
        <family val="1"/>
      </rPr>
      <t>evening observation</t>
    </r>
    <r>
      <rPr>
        <sz val="12"/>
        <color theme="1"/>
        <rFont val="Times New Roman"/>
        <family val="1"/>
      </rPr>
      <t>.</t>
    </r>
  </si>
  <si>
    <t>This month #10 eclipse requires a Mar 14, 1061 BCE New Moon #1. A Day Seven AM observation. Corresponds to David's reconing New Moon #1 on Oct 6, 1061 BCE.</t>
  </si>
  <si>
    <r>
      <t xml:space="preserve">Biggest problem with this month #3 eclipse is that for May 15 to be Month #3, </t>
    </r>
    <r>
      <rPr>
        <b/>
        <sz val="12"/>
        <color rgb="FFFF0000"/>
        <rFont val="Times New Roman"/>
        <family val="1"/>
      </rPr>
      <t>New Moon #1 would have to be Mar 3</t>
    </r>
    <r>
      <rPr>
        <sz val="12"/>
        <color theme="1"/>
        <rFont val="Times New Roman"/>
        <family val="1"/>
      </rPr>
      <t xml:space="preserve">, 984 BCE. David's reckoning of month = Pre-Joshua's Long Day and current Post-Hezekiah reckoning. </t>
    </r>
    <r>
      <rPr>
        <b/>
        <sz val="12"/>
        <color rgb="FFFF0000"/>
        <rFont val="Times New Roman"/>
        <family val="1"/>
      </rPr>
      <t>Incompatible with 1 Samuel 31:1, 6, because this would mean that Day #7 = Day #1</t>
    </r>
    <r>
      <rPr>
        <sz val="12"/>
        <color theme="1"/>
        <rFont val="Times New Roman"/>
        <family val="1"/>
      </rPr>
      <t xml:space="preserve"> (Cf. my file KingSaul'sDeath-WhatIfThereWasAPolarShift.html)</t>
    </r>
  </si>
  <si>
    <r>
      <t>This month #10 eclips</t>
    </r>
    <r>
      <rPr>
        <sz val="12"/>
        <rFont val="Book Antiqua"/>
        <family val="1"/>
      </rPr>
      <t xml:space="preserve">e requires a </t>
    </r>
    <r>
      <rPr>
        <b/>
        <sz val="12"/>
        <color rgb="FFFF0000"/>
        <rFont val="Book Antiqua"/>
        <family val="1"/>
      </rPr>
      <t>Feb 22, 1051 BCE New Moon #1</t>
    </r>
    <r>
      <rPr>
        <sz val="12"/>
        <color rgb="FF000000"/>
        <rFont val="Book Antiqua"/>
        <family val="1"/>
      </rPr>
      <t xml:space="preserve">. </t>
    </r>
    <r>
      <rPr>
        <sz val="12"/>
        <rFont val="Book Antiqua"/>
        <family val="1"/>
      </rPr>
      <t>A Day Six AM observation.</t>
    </r>
    <r>
      <rPr>
        <sz val="12"/>
        <color rgb="FF000000"/>
        <rFont val="Book Antiqua"/>
        <family val="1"/>
      </rPr>
      <t xml:space="preserve"> Corresponds to a David's reckoning New Moon #1 on Sep 17, 1051 BCE. </t>
    </r>
    <r>
      <rPr>
        <b/>
        <sz val="12"/>
        <color rgb="FFFF0000"/>
        <rFont val="Book Antiqua"/>
        <family val="1"/>
      </rPr>
      <t>Incompatible with 1 Samuel 31:1, 6, because this would mean that Day #7 = Day #1</t>
    </r>
    <r>
      <rPr>
        <sz val="12"/>
        <color rgb="FF000000"/>
        <rFont val="Book Antiqua"/>
        <family val="1"/>
      </rPr>
      <t>.  (Cf. my file KingSaul'sDeath-WhatIfThereWasAPolarShift.html)</t>
    </r>
  </si>
  <si>
    <t>Hezekiah's One (1) Long Day</t>
  </si>
  <si>
    <t>Joshuas One (1) Long Day</t>
  </si>
  <si>
    <t xml:space="preserve">T- </t>
  </si>
  <si>
    <t xml:space="preserve">P  </t>
  </si>
  <si>
    <t xml:space="preserve">N  </t>
  </si>
  <si>
    <t xml:space="preserve">Nb </t>
  </si>
  <si>
    <t xml:space="preserve">T+ </t>
  </si>
  <si>
    <t xml:space="preserve">T  </t>
  </si>
  <si>
    <t xml:space="preserve">Ne </t>
  </si>
  <si>
    <r>
      <t xml:space="preserve">Type of eclipse   </t>
    </r>
    <r>
      <rPr>
        <b/>
        <sz val="9"/>
        <color rgb="FF000000"/>
        <rFont val="Book Antiqua"/>
        <family val="1"/>
      </rPr>
      <t>N=Penumbral P=Partial T=Total</t>
    </r>
  </si>
  <si>
    <r>
      <t xml:space="preserve">This month #10 eclipse requires a </t>
    </r>
    <r>
      <rPr>
        <b/>
        <sz val="12"/>
        <color rgb="FFFF0000"/>
        <rFont val="Book Antiqua"/>
        <family val="1"/>
      </rPr>
      <t>June 16, 1029 BCE New Moon #1</t>
    </r>
    <r>
      <rPr>
        <sz val="12"/>
        <color rgb="FF000000"/>
        <rFont val="Book Antiqua"/>
        <family val="1"/>
      </rPr>
      <t>. A Day One sunrise observation.</t>
    </r>
  </si>
  <si>
    <r>
      <t xml:space="preserve">This month #10 eclipse requires a </t>
    </r>
    <r>
      <rPr>
        <b/>
        <sz val="12"/>
        <color rgb="FFFF0000"/>
        <rFont val="Book Antiqua"/>
        <family val="1"/>
      </rPr>
      <t>May 6, 1036 BCE New Moon #1</t>
    </r>
    <r>
      <rPr>
        <sz val="12"/>
        <color rgb="FF000000"/>
        <rFont val="Book Antiqua"/>
        <family val="1"/>
      </rPr>
      <t xml:space="preserve">. </t>
    </r>
    <r>
      <rPr>
        <sz val="12"/>
        <rFont val="Book Antiqua"/>
        <family val="1"/>
      </rPr>
      <t>A Friday evening observation.</t>
    </r>
    <r>
      <rPr>
        <sz val="12"/>
        <color rgb="FF000000"/>
        <rFont val="Book Antiqua"/>
        <family val="1"/>
      </rPr>
      <t xml:space="preserve">  This eclipse event has been serving as the basis for my calendar[v2016-12-14-21:32]. Though prematurely and without even being referenced within the second table below, and for not quite three years!</t>
    </r>
  </si>
  <si>
    <r>
      <t xml:space="preserve">Notice: Great variation re time of maximum eclipse: 1)  </t>
    </r>
    <r>
      <rPr>
        <sz val="9"/>
        <color rgb="FFFF0000"/>
        <rFont val="Book Antiqua"/>
        <family val="1"/>
      </rPr>
      <t>UT 16:44</t>
    </r>
    <r>
      <rPr>
        <sz val="9"/>
        <color rgb="FF000000"/>
        <rFont val="Book Antiqua"/>
        <family val="1"/>
      </rPr>
      <t xml:space="preserve"> = local 14:00 - SNB? or older NASA?; 2) 78% maximum u at local solar time 1:47:00; end umbral at 3:21; end penumbral at 04:26, 94 min prior to July 5 sunrise - SN8; [should probably be corrected by adding 1.5+ hrs =&gt; local 3:17+] 3) </t>
    </r>
    <r>
      <rPr>
        <sz val="9"/>
        <color rgb="FFFF0000"/>
        <rFont val="Book Antiqua"/>
        <family val="1"/>
      </rPr>
      <t>UT 04:55</t>
    </r>
    <r>
      <rPr>
        <sz val="9"/>
        <color rgb="FF000000"/>
        <rFont val="Book Antiqua"/>
        <family val="1"/>
      </rPr>
      <t xml:space="preserve"> = local 02:11 - Current NASA-(TD-dT) record</t>
    </r>
  </si>
  <si>
    <t>The ########-error in AH388 (this line) is caused by that cell becoming a negative number, i.e. because M388&gt;AG388 (by less than 2 minutes.) Cf. AS388, AT388, and AU388. Accordingly I find that this is the one any only instance of a negative value discrepancy between the two sources I've used for finding the time of maximun eclipse.</t>
  </si>
  <si>
    <t>d</t>
  </si>
  <si>
    <t>This 12± hr discrepancy between M353 and AG353 time caused an AM vs PM eclipse time error, but the eclipse ended well prior to sunrise. Thus not a significant error for the results of this study of mine. Cf. P353 (i.e. this line)!</t>
  </si>
  <si>
    <t>This 12± hr discrepancy between my sources makes no difference for my purposes because either way the eclipse occured at neither sunrise nor sunset.</t>
  </si>
  <si>
    <t>Per SN8 38% max u eclipse at 23:16.</t>
  </si>
  <si>
    <t>The entire eclipse occurred well past moonset and sunrise and was not visible from the Pre-Hezekiah Mt. Tabor horizon.</t>
  </si>
  <si>
    <t>0%; Per SN8 u eclipse ended 41 minutes prior to sunrise at Pre-Hezekiah Mt. Tabor.</t>
  </si>
  <si>
    <t>Per SN8 12% u and diminishing at sunrise</t>
  </si>
  <si>
    <t>Per SN8 u 0:19:38- 3:57:38; total 1:25:38-2:51:38; penumbral: -5:03:38. Sunrise 5:39:34.</t>
  </si>
  <si>
    <t>Per SN8 u - 4:24:33; total ...; penumbral: -5:33:43. Sunrise 6:01:34.</t>
  </si>
  <si>
    <t>Per SN8: total: 03:00:07-04:40:07; umbral: 02:00:07-past moonset; penumbral: 00:59:07-past moonset.</t>
  </si>
  <si>
    <t xml:space="preserve">This month #10 eclipse requires a Apr 15, 1091 BCE New Moon #1. A Day Seven AM observation. Corresponds to David's reckoning New Moon #1 on Nov 8, 1091 BCE.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</si>
</sst>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h:mm;@"/>
    <numFmt numFmtId="165" formatCode="[$-409]h:mm:ss\ AM/PM;@"/>
    <numFmt numFmtId="166" formatCode="h:mm:ss;@"/>
    <numFmt numFmtId="167" formatCode="[$]hh:mm;@" x16r2:formatCode16="[$-en-SE,1]hh:mm;@"/>
    <numFmt numFmtId="168" formatCode="0.0000000"/>
  </numFmts>
  <fonts count="59" x14ac:knownFonts="1">
    <font>
      <sz val="11"/>
      <color theme="1"/>
      <name val="Calibri"/>
      <family val="2"/>
      <scheme val="minor"/>
    </font>
    <font>
      <sz val="12"/>
      <color rgb="FF000000"/>
      <name val="Book Antiqua"/>
      <family val="1"/>
    </font>
    <font>
      <b/>
      <sz val="12"/>
      <color rgb="FF000000"/>
      <name val="Book Antiqua"/>
      <family val="1"/>
    </font>
    <font>
      <b/>
      <sz val="11"/>
      <color rgb="FF000000"/>
      <name val="Book Antiqua"/>
      <family val="1"/>
    </font>
    <font>
      <b/>
      <sz val="18"/>
      <color rgb="FFFF0000"/>
      <name val="Book Antiqua"/>
      <family val="1"/>
    </font>
    <font>
      <sz val="11"/>
      <color rgb="FF000000"/>
      <name val="Book Antiqua"/>
      <family val="1"/>
    </font>
    <font>
      <sz val="10"/>
      <name val="Times New Roman"/>
      <family val="1"/>
    </font>
    <font>
      <sz val="8"/>
      <color rgb="FF000000"/>
      <name val="Book Antiqua"/>
      <family val="1"/>
    </font>
    <font>
      <vertAlign val="superscript"/>
      <sz val="12"/>
      <color rgb="FF000000"/>
      <name val="Book Antiqua"/>
      <family val="1"/>
    </font>
    <font>
      <b/>
      <sz val="14"/>
      <color rgb="FF000000"/>
      <name val="Book Antiqua"/>
      <family val="1"/>
    </font>
    <font>
      <b/>
      <sz val="8"/>
      <color rgb="FF000000"/>
      <name val="Book Antiqua"/>
      <family val="1"/>
    </font>
    <font>
      <sz val="9"/>
      <color rgb="FF000000"/>
      <name val="Book Antiqua"/>
      <family val="1"/>
    </font>
    <font>
      <sz val="10"/>
      <color rgb="FF000000"/>
      <name val="Book Antiqua"/>
      <family val="1"/>
    </font>
    <font>
      <u/>
      <sz val="11"/>
      <color theme="10"/>
      <name val="Calibri"/>
      <family val="2"/>
    </font>
    <font>
      <b/>
      <sz val="11"/>
      <color theme="1"/>
      <name val="Book Antiqua"/>
      <family val="1"/>
    </font>
    <font>
      <b/>
      <sz val="10"/>
      <color rgb="FF000000"/>
      <name val="Book Antiqua"/>
      <family val="1"/>
    </font>
    <font>
      <sz val="10"/>
      <color rgb="FF000000"/>
      <name val="Arial Unicode MS"/>
      <family val="2"/>
    </font>
    <font>
      <b/>
      <sz val="8"/>
      <color theme="1"/>
      <name val="Book Antiqua"/>
      <family val="1"/>
    </font>
    <font>
      <sz val="20"/>
      <color theme="1"/>
      <name val="Calibri"/>
      <family val="2"/>
      <scheme val="minor"/>
    </font>
    <font>
      <sz val="36"/>
      <color theme="1"/>
      <name val="Calibri"/>
      <family val="2"/>
      <scheme val="minor"/>
    </font>
    <font>
      <sz val="14"/>
      <color rgb="FF000000"/>
      <name val="Book Antiqua"/>
      <family val="1"/>
    </font>
    <font>
      <sz val="8"/>
      <color theme="1"/>
      <name val="Calibri"/>
      <family val="2"/>
      <scheme val="minor"/>
    </font>
    <font>
      <b/>
      <sz val="12"/>
      <name val="Times New Roman"/>
      <family val="1"/>
    </font>
    <font>
      <sz val="14"/>
      <color theme="1"/>
      <name val="Calibri"/>
      <family val="2"/>
      <scheme val="minor"/>
    </font>
    <font>
      <b/>
      <sz val="20"/>
      <name val="Times New Roman"/>
      <family val="1"/>
    </font>
    <font>
      <b/>
      <sz val="10"/>
      <color theme="1"/>
      <name val="Book Antiqua"/>
      <family val="1"/>
    </font>
    <font>
      <sz val="18"/>
      <color rgb="FF000000"/>
      <name val="Book Antiqua"/>
      <family val="1"/>
    </font>
    <font>
      <u/>
      <sz val="14"/>
      <color theme="10"/>
      <name val="Calibri"/>
      <family val="2"/>
    </font>
    <font>
      <sz val="22"/>
      <color rgb="FF000000"/>
      <name val="Book Antiqua"/>
      <family val="1"/>
    </font>
    <font>
      <b/>
      <sz val="11"/>
      <color rgb="FFFF0000"/>
      <name val="Book Antiqua"/>
      <family val="1"/>
    </font>
    <font>
      <b/>
      <sz val="12"/>
      <color rgb="FFFF0000"/>
      <name val="Book Antiqua"/>
      <family val="1"/>
    </font>
    <font>
      <b/>
      <sz val="18"/>
      <color rgb="FF000000"/>
      <name val="Book Antiqua"/>
      <family val="1"/>
    </font>
    <font>
      <b/>
      <sz val="16"/>
      <color rgb="FFFFFF00"/>
      <name val="Book Antiqua"/>
      <family val="1"/>
    </font>
    <font>
      <b/>
      <u/>
      <sz val="22"/>
      <color theme="10"/>
      <name val="Book Antiqua"/>
      <family val="1"/>
    </font>
    <font>
      <b/>
      <u/>
      <sz val="18"/>
      <color theme="10"/>
      <name val="Book Antiqua"/>
      <family val="1"/>
    </font>
    <font>
      <sz val="11"/>
      <name val="Times New Roman"/>
      <family val="1"/>
    </font>
    <font>
      <sz val="11"/>
      <name val="Book Antiqua"/>
      <family val="1"/>
    </font>
    <font>
      <sz val="11"/>
      <color theme="1"/>
      <name val="Times New Roman"/>
      <family val="1"/>
    </font>
    <font>
      <sz val="11"/>
      <color theme="1"/>
      <name val="Book Antiqua"/>
      <family val="1"/>
    </font>
    <font>
      <sz val="11"/>
      <color rgb="FFFF0000"/>
      <name val="Book Antiqua"/>
      <family val="1"/>
    </font>
    <font>
      <u/>
      <sz val="18"/>
      <color theme="10"/>
      <name val="Book Antiqua"/>
      <family val="1"/>
    </font>
    <font>
      <sz val="12"/>
      <color theme="1"/>
      <name val="Times New Roman"/>
      <family val="1"/>
    </font>
    <font>
      <sz val="12"/>
      <name val="Book Antiqua"/>
      <family val="1"/>
    </font>
    <font>
      <b/>
      <sz val="12"/>
      <color rgb="FFFF0000"/>
      <name val="Times New Roman"/>
      <family val="1"/>
    </font>
    <font>
      <sz val="12"/>
      <color rgb="FFFF0000"/>
      <name val="Book Antiqua"/>
      <family val="1"/>
    </font>
    <font>
      <sz val="12"/>
      <color rgb="FFFF0000"/>
      <name val="Times New Roman"/>
      <family val="1"/>
    </font>
    <font>
      <sz val="12"/>
      <name val="Times New Roman"/>
      <family val="1"/>
    </font>
    <font>
      <b/>
      <sz val="12"/>
      <name val="Book Antiqua"/>
      <family val="1"/>
    </font>
    <font>
      <sz val="12"/>
      <color rgb="FFFFFF00"/>
      <name val="Calibri"/>
      <family val="2"/>
      <scheme val="minor"/>
    </font>
    <font>
      <sz val="12"/>
      <color rgb="FF000000"/>
      <name val="Calibri"/>
      <family val="2"/>
      <scheme val="minor"/>
    </font>
    <font>
      <sz val="16"/>
      <color theme="1"/>
      <name val="Calibri"/>
      <family val="2"/>
      <scheme val="minor"/>
    </font>
    <font>
      <sz val="18"/>
      <color theme="1"/>
      <name val="Calibri"/>
      <family val="2"/>
      <scheme val="minor"/>
    </font>
    <font>
      <sz val="10"/>
      <color theme="1"/>
      <name val="Courier New"/>
      <family val="1"/>
    </font>
    <font>
      <u/>
      <sz val="11"/>
      <color theme="10"/>
      <name val="Book Antiqua"/>
      <family val="1"/>
    </font>
    <font>
      <b/>
      <sz val="9"/>
      <color rgb="FF000000"/>
      <name val="Book Antiqua"/>
      <family val="1"/>
    </font>
    <font>
      <sz val="9"/>
      <color rgb="FFFF0000"/>
      <name val="Book Antiqua"/>
      <family val="1"/>
    </font>
    <font>
      <sz val="11"/>
      <color rgb="FFFFFF00"/>
      <name val="Calibri"/>
      <family val="2"/>
      <scheme val="minor"/>
    </font>
    <font>
      <sz val="11"/>
      <color rgb="FFFFFF00"/>
      <name val="Book Antiqua"/>
      <family val="1"/>
    </font>
    <font>
      <sz val="9"/>
      <color theme="1"/>
      <name val="Calibri"/>
      <family val="2"/>
      <scheme val="minor"/>
    </font>
  </fonts>
  <fills count="13">
    <fill>
      <patternFill patternType="none"/>
    </fill>
    <fill>
      <patternFill patternType="gray125"/>
    </fill>
    <fill>
      <patternFill patternType="solid">
        <fgColor rgb="FFFFFF00"/>
        <bgColor indexed="64"/>
      </patternFill>
    </fill>
    <fill>
      <patternFill patternType="solid">
        <fgColor rgb="FF3366FF"/>
        <bgColor indexed="64"/>
      </patternFill>
    </fill>
    <fill>
      <patternFill patternType="solid">
        <fgColor rgb="FFFF0000"/>
        <bgColor indexed="64"/>
      </patternFill>
    </fill>
    <fill>
      <patternFill patternType="solid">
        <fgColor rgb="FFFF9900"/>
        <bgColor indexed="64"/>
      </patternFill>
    </fill>
    <fill>
      <patternFill patternType="solid">
        <fgColor rgb="FF99CC00"/>
        <bgColor indexed="64"/>
      </patternFill>
    </fill>
    <fill>
      <patternFill patternType="solid">
        <fgColor rgb="FFFFC000"/>
        <bgColor indexed="64"/>
      </patternFill>
    </fill>
    <fill>
      <patternFill patternType="solid">
        <fgColor rgb="FF92D050"/>
        <bgColor indexed="64"/>
      </patternFill>
    </fill>
    <fill>
      <patternFill patternType="solid">
        <fgColor rgb="FFFF0000"/>
        <bgColor rgb="FF000000"/>
      </patternFill>
    </fill>
    <fill>
      <patternFill patternType="solid">
        <fgColor rgb="FF92D050"/>
        <bgColor rgb="FF000000"/>
      </patternFill>
    </fill>
    <fill>
      <patternFill patternType="solid">
        <fgColor rgb="FF00B0F0"/>
        <bgColor rgb="FF000000"/>
      </patternFill>
    </fill>
    <fill>
      <patternFill patternType="solid">
        <fgColor rgb="FF7030A0"/>
        <bgColor indexed="64"/>
      </patternFill>
    </fill>
  </fills>
  <borders count="42">
    <border>
      <left/>
      <right/>
      <top/>
      <bottom/>
      <diagonal/>
    </border>
    <border>
      <left style="medium">
        <color rgb="FFCC9966"/>
      </left>
      <right/>
      <top style="medium">
        <color rgb="FFCC9966"/>
      </top>
      <bottom/>
      <diagonal/>
    </border>
    <border>
      <left/>
      <right/>
      <top style="medium">
        <color rgb="FFCC9966"/>
      </top>
      <bottom/>
      <diagonal/>
    </border>
    <border>
      <left/>
      <right style="medium">
        <color rgb="FFCC9966"/>
      </right>
      <top style="medium">
        <color rgb="FFCC9966"/>
      </top>
      <bottom/>
      <diagonal/>
    </border>
    <border>
      <left style="medium">
        <color rgb="FFCC9966"/>
      </left>
      <right/>
      <top/>
      <bottom/>
      <diagonal/>
    </border>
    <border>
      <left/>
      <right style="medium">
        <color rgb="FFCC9966"/>
      </right>
      <top/>
      <bottom/>
      <diagonal/>
    </border>
    <border>
      <left style="medium">
        <color rgb="FFCC9966"/>
      </left>
      <right/>
      <top/>
      <bottom style="medium">
        <color rgb="FFCC9966"/>
      </bottom>
      <diagonal/>
    </border>
    <border>
      <left/>
      <right style="medium">
        <color rgb="FFCC9966"/>
      </right>
      <top/>
      <bottom style="medium">
        <color rgb="FFCC9966"/>
      </bottom>
      <diagonal/>
    </border>
    <border>
      <left/>
      <right style="medium">
        <color rgb="FFCC9966"/>
      </right>
      <top style="medium">
        <color rgb="FFCC9966"/>
      </top>
      <bottom style="medium">
        <color rgb="FFCC9966"/>
      </bottom>
      <diagonal/>
    </border>
    <border>
      <left style="medium">
        <color rgb="FFCC9966"/>
      </left>
      <right style="medium">
        <color rgb="FFCC9966"/>
      </right>
      <top/>
      <bottom style="medium">
        <color rgb="FFCC9966"/>
      </bottom>
      <diagonal/>
    </border>
    <border>
      <left style="medium">
        <color rgb="FFCC9966"/>
      </left>
      <right style="medium">
        <color rgb="FFCC9966"/>
      </right>
      <top/>
      <bottom/>
      <diagonal/>
    </border>
    <border>
      <left style="medium">
        <color rgb="FFCC9966"/>
      </left>
      <right/>
      <top style="medium">
        <color rgb="FFCC9966"/>
      </top>
      <bottom style="medium">
        <color rgb="FFCC9966"/>
      </bottom>
      <diagonal/>
    </border>
    <border>
      <left style="medium">
        <color rgb="FFCC9966"/>
      </left>
      <right style="medium">
        <color rgb="FFCC9966"/>
      </right>
      <top style="medium">
        <color rgb="FFCC9966"/>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CC9966"/>
      </left>
      <right style="medium">
        <color rgb="FFCC9966"/>
      </right>
      <top style="medium">
        <color rgb="FFCC9966"/>
      </top>
      <bottom style="medium">
        <color rgb="FFCC9966"/>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rgb="FFCC9966"/>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bottom/>
      <diagonal/>
    </border>
    <border>
      <left style="medium">
        <color rgb="FFC00000"/>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right/>
      <top/>
      <bottom style="medium">
        <color rgb="FFC00000"/>
      </bottom>
      <diagonal/>
    </border>
    <border>
      <left/>
      <right style="medium">
        <color rgb="FFCC9966"/>
      </right>
      <top/>
      <bottom style="medium">
        <color rgb="FFC00000"/>
      </bottom>
      <diagonal/>
    </border>
    <border>
      <left style="medium">
        <color indexed="64"/>
      </left>
      <right style="medium">
        <color indexed="64"/>
      </right>
      <top/>
      <bottom style="medium">
        <color indexed="64"/>
      </bottom>
      <diagonal/>
    </border>
    <border>
      <left style="medium">
        <color rgb="FFCC9966"/>
      </left>
      <right/>
      <top/>
      <bottom style="medium">
        <color rgb="FFC00000"/>
      </bottom>
      <diagonal/>
    </border>
    <border>
      <left style="medium">
        <color rgb="FFC00000"/>
      </left>
      <right style="medium">
        <color rgb="FFC00000"/>
      </right>
      <top style="medium">
        <color rgb="FFC00000"/>
      </top>
      <bottom/>
      <diagonal/>
    </border>
    <border>
      <left style="medium">
        <color rgb="FFA56530"/>
      </left>
      <right style="medium">
        <color rgb="FFA56530"/>
      </right>
      <top style="medium">
        <color rgb="FFA56530"/>
      </top>
      <bottom style="medium">
        <color rgb="FFA56530"/>
      </bottom>
      <diagonal/>
    </border>
    <border>
      <left style="medium">
        <color rgb="FFA56530"/>
      </left>
      <right style="medium">
        <color rgb="FFA56530"/>
      </right>
      <top style="medium">
        <color rgb="FFA56530"/>
      </top>
      <bottom/>
      <diagonal/>
    </border>
    <border>
      <left style="medium">
        <color rgb="FFA56530"/>
      </left>
      <right style="medium">
        <color rgb="FFA56530"/>
      </right>
      <top/>
      <bottom style="medium">
        <color rgb="FFA56530"/>
      </bottom>
      <diagonal/>
    </border>
    <border>
      <left style="medium">
        <color rgb="FFA56530"/>
      </left>
      <right style="medium">
        <color rgb="FFA56530"/>
      </right>
      <top/>
      <bottom/>
      <diagonal/>
    </border>
  </borders>
  <cellStyleXfs count="2">
    <xf numFmtId="0" fontId="0" fillId="0" borderId="0"/>
    <xf numFmtId="0" fontId="13" fillId="0" borderId="0" applyNumberFormat="0" applyFill="0" applyBorder="0" applyAlignment="0" applyProtection="0">
      <alignment vertical="top"/>
      <protection locked="0"/>
    </xf>
  </cellStyleXfs>
  <cellXfs count="314">
    <xf numFmtId="0" fontId="0" fillId="0" borderId="0" xfId="0"/>
    <xf numFmtId="0" fontId="1" fillId="0" borderId="0" xfId="0" applyFont="1"/>
    <xf numFmtId="0" fontId="8" fillId="0" borderId="0" xfId="0" applyFont="1"/>
    <xf numFmtId="0" fontId="13" fillId="0" borderId="0" xfId="1" applyAlignment="1" applyProtection="1"/>
    <xf numFmtId="0" fontId="0" fillId="0" borderId="0" xfId="0" applyAlignment="1">
      <alignment horizontal="center" vertical="center"/>
    </xf>
    <xf numFmtId="0" fontId="16" fillId="0" borderId="0" xfId="0" applyFont="1"/>
    <xf numFmtId="165" fontId="16" fillId="0" borderId="0" xfId="0" applyNumberFormat="1" applyFont="1"/>
    <xf numFmtId="166" fontId="0" fillId="0" borderId="0" xfId="0" applyNumberFormat="1"/>
    <xf numFmtId="0" fontId="5" fillId="4" borderId="21" xfId="0" applyFont="1" applyFill="1" applyBorder="1" applyAlignment="1">
      <alignment horizontal="center" vertical="center" wrapText="1"/>
    </xf>
    <xf numFmtId="0" fontId="5" fillId="0" borderId="21" xfId="0" applyFont="1" applyBorder="1" applyAlignment="1">
      <alignment horizontal="center" vertical="center" wrapText="1"/>
    </xf>
    <xf numFmtId="164" fontId="5" fillId="0" borderId="21" xfId="0" applyNumberFormat="1" applyFont="1" applyBorder="1" applyAlignment="1">
      <alignment horizontal="center" vertical="center" wrapText="1"/>
    </xf>
    <xf numFmtId="166" fontId="5" fillId="0" borderId="21" xfId="0" applyNumberFormat="1" applyFont="1" applyBorder="1" applyAlignment="1">
      <alignment horizontal="center" vertical="center" wrapText="1"/>
    </xf>
    <xf numFmtId="49" fontId="5" fillId="0" borderId="21" xfId="0" applyNumberFormat="1" applyFont="1" applyBorder="1" applyAlignment="1">
      <alignment horizontal="center" vertical="center" wrapText="1"/>
    </xf>
    <xf numFmtId="49" fontId="5" fillId="7" borderId="21" xfId="0" applyNumberFormat="1" applyFont="1" applyFill="1" applyBorder="1" applyAlignment="1">
      <alignment horizontal="center" vertical="center" wrapText="1"/>
    </xf>
    <xf numFmtId="0" fontId="5" fillId="6" borderId="21" xfId="0" applyFont="1" applyFill="1" applyBorder="1" applyAlignment="1">
      <alignment horizontal="center" vertical="center" wrapText="1"/>
    </xf>
    <xf numFmtId="164" fontId="5" fillId="6" borderId="21" xfId="0" applyNumberFormat="1" applyFont="1" applyFill="1" applyBorder="1" applyAlignment="1">
      <alignment horizontal="center" vertical="center" wrapText="1"/>
    </xf>
    <xf numFmtId="49" fontId="5" fillId="6" borderId="21" xfId="0" applyNumberFormat="1" applyFont="1" applyFill="1" applyBorder="1" applyAlignment="1">
      <alignment horizontal="center" vertical="center" wrapText="1"/>
    </xf>
    <xf numFmtId="164" fontId="5" fillId="4" borderId="21" xfId="0" applyNumberFormat="1" applyFont="1" applyFill="1" applyBorder="1" applyAlignment="1">
      <alignment horizontal="center" vertical="center" wrapText="1"/>
    </xf>
    <xf numFmtId="166" fontId="5" fillId="6" borderId="21" xfId="0" applyNumberFormat="1" applyFont="1" applyFill="1" applyBorder="1" applyAlignment="1">
      <alignment horizontal="center" vertical="center" wrapText="1"/>
    </xf>
    <xf numFmtId="0" fontId="5" fillId="8" borderId="21" xfId="0" applyFont="1" applyFill="1" applyBorder="1" applyAlignment="1">
      <alignment horizontal="center" vertical="center" wrapText="1"/>
    </xf>
    <xf numFmtId="49" fontId="5" fillId="4" borderId="21" xfId="0" applyNumberFormat="1" applyFont="1" applyFill="1" applyBorder="1" applyAlignment="1">
      <alignment horizontal="center" vertical="center" wrapText="1"/>
    </xf>
    <xf numFmtId="0" fontId="5" fillId="7" borderId="21" xfId="0" applyFont="1" applyFill="1" applyBorder="1" applyAlignment="1">
      <alignment horizontal="center" vertical="center" wrapText="1"/>
    </xf>
    <xf numFmtId="166" fontId="5" fillId="0" borderId="12" xfId="0" applyNumberFormat="1" applyFont="1" applyBorder="1" applyAlignment="1">
      <alignment horizontal="center" vertical="center" wrapText="1"/>
    </xf>
    <xf numFmtId="166" fontId="5" fillId="0" borderId="9" xfId="0" applyNumberFormat="1" applyFont="1" applyBorder="1" applyAlignment="1">
      <alignment horizontal="center" vertical="center" wrapText="1"/>
    </xf>
    <xf numFmtId="49" fontId="5" fillId="6" borderId="12" xfId="0" applyNumberFormat="1" applyFont="1" applyFill="1" applyBorder="1" applyAlignment="1">
      <alignment horizontal="center" vertical="center" wrapText="1"/>
    </xf>
    <xf numFmtId="49" fontId="5" fillId="6" borderId="9" xfId="0" applyNumberFormat="1" applyFont="1" applyFill="1" applyBorder="1" applyAlignment="1">
      <alignment horizontal="center" vertical="center" wrapText="1"/>
    </xf>
    <xf numFmtId="0" fontId="18" fillId="0" borderId="22"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21" fillId="2" borderId="5" xfId="0" applyFont="1" applyFill="1" applyBorder="1" applyAlignment="1">
      <alignment wrapText="1"/>
    </xf>
    <xf numFmtId="0" fontId="18" fillId="0" borderId="0" xfId="0" applyFont="1" applyAlignment="1">
      <alignment horizontal="center" vertical="center"/>
    </xf>
    <xf numFmtId="0" fontId="21" fillId="2" borderId="5" xfId="0" applyFont="1" applyFill="1" applyBorder="1" applyAlignment="1">
      <alignment horizontal="center" wrapText="1"/>
    </xf>
    <xf numFmtId="0" fontId="17" fillId="0" borderId="0" xfId="0" applyFont="1" applyAlignment="1">
      <alignment horizontal="center" vertical="center" wrapText="1"/>
    </xf>
    <xf numFmtId="164" fontId="0" fillId="0" borderId="0" xfId="0" applyNumberFormat="1"/>
    <xf numFmtId="0" fontId="23" fillId="0" borderId="0" xfId="0" applyFont="1"/>
    <xf numFmtId="16" fontId="5" fillId="0" borderId="21" xfId="0" applyNumberFormat="1" applyFont="1" applyBorder="1" applyAlignment="1">
      <alignment horizontal="center" vertical="center" wrapText="1"/>
    </xf>
    <xf numFmtId="16" fontId="5" fillId="6" borderId="21" xfId="0" applyNumberFormat="1" applyFont="1" applyFill="1" applyBorder="1" applyAlignment="1">
      <alignment horizontal="center" vertical="center" wrapText="1"/>
    </xf>
    <xf numFmtId="0" fontId="35" fillId="7" borderId="21" xfId="0" applyFont="1" applyFill="1" applyBorder="1" applyAlignment="1">
      <alignment horizontal="center" vertical="center" wrapText="1"/>
    </xf>
    <xf numFmtId="0" fontId="35" fillId="0" borderId="21" xfId="0" applyFont="1" applyBorder="1" applyAlignment="1">
      <alignment horizontal="center" vertical="center" wrapText="1"/>
    </xf>
    <xf numFmtId="0" fontId="36" fillId="0" borderId="21" xfId="0" applyFont="1" applyBorder="1" applyAlignment="1">
      <alignment horizontal="center" vertical="center" wrapText="1"/>
    </xf>
    <xf numFmtId="16" fontId="35" fillId="6" borderId="21" xfId="0" applyNumberFormat="1" applyFont="1" applyFill="1" applyBorder="1" applyAlignment="1">
      <alignment horizontal="center" vertical="center" wrapText="1"/>
    </xf>
    <xf numFmtId="16" fontId="35" fillId="0" borderId="21" xfId="0" applyNumberFormat="1" applyFont="1" applyBorder="1" applyAlignment="1">
      <alignment horizontal="center" vertical="center" wrapText="1"/>
    </xf>
    <xf numFmtId="0" fontId="35" fillId="6" borderId="21" xfId="0" applyFont="1" applyFill="1" applyBorder="1" applyAlignment="1">
      <alignment horizontal="center" vertical="center" wrapText="1"/>
    </xf>
    <xf numFmtId="0" fontId="36" fillId="6" borderId="21" xfId="0" applyFont="1" applyFill="1" applyBorder="1" applyAlignment="1">
      <alignment horizontal="center" vertical="center" wrapText="1"/>
    </xf>
    <xf numFmtId="0" fontId="36" fillId="7" borderId="21" xfId="0" applyFont="1" applyFill="1" applyBorder="1" applyAlignment="1">
      <alignment horizontal="center" vertical="center" wrapText="1"/>
    </xf>
    <xf numFmtId="16" fontId="5" fillId="8" borderId="21" xfId="0" applyNumberFormat="1" applyFont="1" applyFill="1" applyBorder="1" applyAlignment="1">
      <alignment horizontal="center" vertical="center" wrapText="1"/>
    </xf>
    <xf numFmtId="16" fontId="5" fillId="7" borderId="21" xfId="0" applyNumberFormat="1" applyFont="1" applyFill="1" applyBorder="1" applyAlignment="1">
      <alignment horizontal="center" vertical="center" wrapText="1"/>
    </xf>
    <xf numFmtId="16" fontId="35" fillId="7" borderId="21" xfId="0" applyNumberFormat="1" applyFont="1" applyFill="1" applyBorder="1" applyAlignment="1">
      <alignment horizontal="center" vertical="center" wrapText="1"/>
    </xf>
    <xf numFmtId="16" fontId="35" fillId="8" borderId="21" xfId="0" applyNumberFormat="1" applyFont="1" applyFill="1" applyBorder="1" applyAlignment="1">
      <alignment horizontal="center" vertical="center" wrapText="1"/>
    </xf>
    <xf numFmtId="16" fontId="35" fillId="4" borderId="21" xfId="0" applyNumberFormat="1" applyFont="1" applyFill="1" applyBorder="1" applyAlignment="1">
      <alignment horizontal="center" vertical="center" wrapText="1"/>
    </xf>
    <xf numFmtId="0" fontId="38" fillId="0" borderId="21" xfId="0" applyFont="1" applyBorder="1" applyAlignment="1">
      <alignment horizontal="center" vertical="center" shrinkToFit="1"/>
    </xf>
    <xf numFmtId="20" fontId="5" fillId="0" borderId="21" xfId="0" applyNumberFormat="1" applyFont="1" applyBorder="1" applyAlignment="1">
      <alignment horizontal="center" vertical="center" wrapText="1"/>
    </xf>
    <xf numFmtId="20" fontId="5" fillId="6" borderId="21" xfId="0" applyNumberFormat="1" applyFont="1" applyFill="1" applyBorder="1" applyAlignment="1">
      <alignment horizontal="center" vertical="center" wrapText="1"/>
    </xf>
    <xf numFmtId="20" fontId="5" fillId="0" borderId="9" xfId="0" applyNumberFormat="1" applyFont="1" applyBorder="1" applyAlignment="1">
      <alignment horizontal="center" vertical="center" wrapText="1"/>
    </xf>
    <xf numFmtId="21" fontId="0" fillId="0" borderId="9" xfId="0" applyNumberFormat="1" applyBorder="1" applyAlignment="1">
      <alignment horizontal="center" vertical="center"/>
    </xf>
    <xf numFmtId="0" fontId="5" fillId="0" borderId="9" xfId="0" applyFont="1" applyBorder="1" applyAlignment="1">
      <alignment horizontal="center" vertical="center" wrapText="1"/>
    </xf>
    <xf numFmtId="0" fontId="37" fillId="0" borderId="21" xfId="0" applyFont="1" applyBorder="1" applyAlignment="1">
      <alignment horizontal="center" vertical="center" wrapText="1"/>
    </xf>
    <xf numFmtId="21" fontId="5" fillId="0" borderId="21" xfId="0" applyNumberFormat="1" applyFont="1" applyBorder="1" applyAlignment="1">
      <alignment horizontal="center" vertical="center" wrapText="1"/>
    </xf>
    <xf numFmtId="21" fontId="5" fillId="6" borderId="21" xfId="0" applyNumberFormat="1" applyFont="1" applyFill="1" applyBorder="1" applyAlignment="1">
      <alignment horizontal="center" vertical="center" wrapText="1"/>
    </xf>
    <xf numFmtId="0" fontId="13" fillId="6" borderId="21" xfId="1" applyFill="1" applyBorder="1" applyAlignment="1" applyProtection="1">
      <alignment horizontal="center" vertical="center" wrapText="1"/>
    </xf>
    <xf numFmtId="0" fontId="13" fillId="0" borderId="21" xfId="1" applyFill="1" applyBorder="1" applyAlignment="1" applyProtection="1">
      <alignment horizontal="center" vertical="center" wrapText="1"/>
    </xf>
    <xf numFmtId="0" fontId="38" fillId="6" borderId="21" xfId="0" applyFont="1" applyFill="1" applyBorder="1" applyAlignment="1">
      <alignment horizontal="center" vertical="center" shrinkToFit="1"/>
    </xf>
    <xf numFmtId="0" fontId="38" fillId="7" borderId="21" xfId="0" applyFont="1" applyFill="1" applyBorder="1" applyAlignment="1">
      <alignment horizontal="center" vertical="center" shrinkToFit="1"/>
    </xf>
    <xf numFmtId="0" fontId="0" fillId="4" borderId="21" xfId="0" applyFill="1" applyBorder="1" applyAlignment="1">
      <alignment horizontal="center" vertical="center" wrapText="1"/>
    </xf>
    <xf numFmtId="0" fontId="35" fillId="4" borderId="21" xfId="0" applyFont="1" applyFill="1" applyBorder="1" applyAlignment="1">
      <alignment horizontal="center" vertical="center" wrapText="1"/>
    </xf>
    <xf numFmtId="164" fontId="5" fillId="8" borderId="21" xfId="0" applyNumberFormat="1" applyFont="1" applyFill="1" applyBorder="1" applyAlignment="1">
      <alignment horizontal="center" vertical="center" wrapText="1"/>
    </xf>
    <xf numFmtId="49" fontId="5" fillId="8" borderId="21" xfId="0" applyNumberFormat="1" applyFont="1" applyFill="1" applyBorder="1" applyAlignment="1">
      <alignment horizontal="center" vertical="center" wrapText="1"/>
    </xf>
    <xf numFmtId="0" fontId="38" fillId="4" borderId="21" xfId="0" applyFont="1" applyFill="1" applyBorder="1" applyAlignment="1">
      <alignment horizontal="center" vertical="center" shrinkToFit="1"/>
    </xf>
    <xf numFmtId="0" fontId="36" fillId="4" borderId="21" xfId="0" applyFont="1" applyFill="1" applyBorder="1" applyAlignment="1">
      <alignment horizontal="center" vertical="center" wrapText="1"/>
    </xf>
    <xf numFmtId="166" fontId="41" fillId="0" borderId="21" xfId="0" applyNumberFormat="1" applyFont="1" applyBorder="1" applyAlignment="1">
      <alignment horizontal="center" vertical="center" wrapText="1"/>
    </xf>
    <xf numFmtId="0" fontId="5" fillId="6" borderId="12" xfId="0" applyFont="1" applyFill="1" applyBorder="1" applyAlignment="1">
      <alignment horizontal="center" vertical="center" wrapText="1"/>
    </xf>
    <xf numFmtId="164" fontId="5" fillId="6" borderId="12" xfId="0" applyNumberFormat="1" applyFont="1" applyFill="1" applyBorder="1" applyAlignment="1">
      <alignment horizontal="center" vertical="center" wrapText="1"/>
    </xf>
    <xf numFmtId="16" fontId="5" fillId="4" borderId="21" xfId="0" applyNumberFormat="1" applyFont="1" applyFill="1" applyBorder="1" applyAlignment="1">
      <alignment horizontal="center" vertical="center" wrapText="1"/>
    </xf>
    <xf numFmtId="166" fontId="5" fillId="7" borderId="21" xfId="0" applyNumberFormat="1" applyFont="1" applyFill="1" applyBorder="1" applyAlignment="1">
      <alignment horizontal="center" vertical="center" wrapText="1"/>
    </xf>
    <xf numFmtId="0" fontId="1" fillId="5" borderId="21" xfId="0" applyFont="1" applyFill="1" applyBorder="1" applyAlignment="1">
      <alignment vertical="center" wrapText="1"/>
    </xf>
    <xf numFmtId="0" fontId="5" fillId="0" borderId="12" xfId="0" applyFont="1" applyBorder="1" applyAlignment="1">
      <alignment horizontal="center" vertical="center" wrapText="1"/>
    </xf>
    <xf numFmtId="20" fontId="5" fillId="0" borderId="12" xfId="0" applyNumberFormat="1" applyFont="1" applyBorder="1" applyAlignment="1">
      <alignment horizontal="center" vertical="center" wrapText="1"/>
    </xf>
    <xf numFmtId="166" fontId="5" fillId="6" borderId="12" xfId="0" applyNumberFormat="1" applyFont="1" applyFill="1" applyBorder="1" applyAlignment="1">
      <alignment horizontal="center" vertical="center" wrapText="1"/>
    </xf>
    <xf numFmtId="166" fontId="5" fillId="6" borderId="9" xfId="0" applyNumberFormat="1" applyFont="1" applyFill="1" applyBorder="1" applyAlignment="1">
      <alignment horizontal="center" vertical="center" wrapText="1"/>
    </xf>
    <xf numFmtId="0" fontId="16" fillId="0" borderId="0" xfId="0" applyFont="1" applyAlignment="1">
      <alignment horizontal="center" vertical="center"/>
    </xf>
    <xf numFmtId="166" fontId="0" fillId="0" borderId="0" xfId="0" applyNumberFormat="1" applyAlignment="1">
      <alignment horizontal="center" vertical="center"/>
    </xf>
    <xf numFmtId="0" fontId="38" fillId="7" borderId="12" xfId="0" applyFont="1" applyFill="1" applyBorder="1" applyAlignment="1">
      <alignment horizontal="center" vertical="center" shrinkToFit="1"/>
    </xf>
    <xf numFmtId="0" fontId="5" fillId="7" borderId="12" xfId="0" applyFont="1" applyFill="1" applyBorder="1" applyAlignment="1">
      <alignment horizontal="center" vertical="center" wrapText="1"/>
    </xf>
    <xf numFmtId="16" fontId="5" fillId="7" borderId="12" xfId="0" applyNumberFormat="1" applyFont="1" applyFill="1" applyBorder="1" applyAlignment="1">
      <alignment horizontal="center" vertical="center" wrapText="1"/>
    </xf>
    <xf numFmtId="0" fontId="48" fillId="9" borderId="15" xfId="0" applyFont="1" applyFill="1" applyBorder="1" applyAlignment="1">
      <alignment horizontal="center"/>
    </xf>
    <xf numFmtId="0" fontId="48" fillId="9" borderId="16" xfId="0" applyFont="1" applyFill="1" applyBorder="1" applyAlignment="1">
      <alignment horizontal="center"/>
    </xf>
    <xf numFmtId="0" fontId="49" fillId="10" borderId="17" xfId="0" applyFont="1" applyFill="1" applyBorder="1" applyAlignment="1">
      <alignment horizontal="center"/>
    </xf>
    <xf numFmtId="0" fontId="49" fillId="0" borderId="18" xfId="0" applyFont="1" applyBorder="1" applyAlignment="1">
      <alignment horizontal="center"/>
    </xf>
    <xf numFmtId="0" fontId="49" fillId="0" borderId="17" xfId="0" applyFont="1" applyBorder="1" applyAlignment="1">
      <alignment horizontal="center"/>
    </xf>
    <xf numFmtId="0" fontId="49" fillId="10" borderId="18" xfId="0" applyFont="1" applyFill="1" applyBorder="1" applyAlignment="1">
      <alignment horizontal="center"/>
    </xf>
    <xf numFmtId="0" fontId="49" fillId="11" borderId="17" xfId="0" applyFont="1" applyFill="1" applyBorder="1" applyAlignment="1">
      <alignment horizontal="center"/>
    </xf>
    <xf numFmtId="0" fontId="49" fillId="0" borderId="19" xfId="0" applyFont="1" applyBorder="1" applyAlignment="1">
      <alignment horizontal="center"/>
    </xf>
    <xf numFmtId="0" fontId="49" fillId="0" borderId="20" xfId="0" applyFont="1" applyBorder="1" applyAlignment="1">
      <alignment horizontal="center"/>
    </xf>
    <xf numFmtId="0" fontId="0" fillId="0" borderId="0" xfId="0" applyAlignment="1">
      <alignment horizontal="center" vertical="center" textRotation="90" wrapText="1"/>
    </xf>
    <xf numFmtId="0" fontId="5" fillId="4" borderId="21" xfId="0" applyFont="1" applyFill="1" applyBorder="1" applyAlignment="1">
      <alignment horizontal="center" vertical="center" textRotation="90" wrapText="1"/>
    </xf>
    <xf numFmtId="0" fontId="5" fillId="6" borderId="21" xfId="0" applyFont="1" applyFill="1" applyBorder="1" applyAlignment="1">
      <alignment horizontal="center" vertical="center" textRotation="90" wrapText="1"/>
    </xf>
    <xf numFmtId="0" fontId="21" fillId="2" borderId="5" xfId="0" applyFont="1" applyFill="1" applyBorder="1" applyAlignment="1">
      <alignment horizontal="center" vertical="center" wrapText="1"/>
    </xf>
    <xf numFmtId="0" fontId="5" fillId="7" borderId="21" xfId="0" applyFont="1" applyFill="1" applyBorder="1" applyAlignment="1">
      <alignment horizontal="center" vertical="center" textRotation="90" wrapText="1"/>
    </xf>
    <xf numFmtId="164" fontId="5" fillId="6" borderId="9" xfId="0" applyNumberFormat="1" applyFont="1" applyFill="1" applyBorder="1" applyAlignment="1">
      <alignment horizontal="center" vertical="center" wrapText="1"/>
    </xf>
    <xf numFmtId="164" fontId="5" fillId="0" borderId="9" xfId="0" applyNumberFormat="1" applyFont="1" applyBorder="1" applyAlignment="1">
      <alignment horizontal="center" vertical="center" wrapText="1"/>
    </xf>
    <xf numFmtId="0" fontId="10" fillId="2" borderId="5"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5" fillId="4" borderId="9" xfId="0" applyFont="1" applyFill="1" applyBorder="1" applyAlignment="1">
      <alignment horizontal="center" vertical="center" wrapText="1"/>
    </xf>
    <xf numFmtId="16" fontId="5" fillId="4" borderId="9" xfId="0" applyNumberFormat="1" applyFont="1" applyFill="1" applyBorder="1" applyAlignment="1">
      <alignment horizontal="center" vertical="center" wrapText="1"/>
    </xf>
    <xf numFmtId="0" fontId="5" fillId="4" borderId="9" xfId="0" applyFont="1" applyFill="1" applyBorder="1" applyAlignment="1">
      <alignment horizontal="center" vertical="center" textRotation="90" wrapText="1"/>
    </xf>
    <xf numFmtId="0" fontId="5" fillId="7" borderId="9"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14" fillId="2" borderId="38" xfId="0" applyFont="1" applyFill="1" applyBorder="1" applyAlignment="1">
      <alignment horizontal="center" vertical="center" wrapText="1"/>
    </xf>
    <xf numFmtId="0" fontId="14" fillId="2" borderId="38" xfId="0" applyFont="1" applyFill="1" applyBorder="1" applyAlignment="1">
      <alignment horizontal="center" vertical="center" textRotation="90" wrapText="1"/>
    </xf>
    <xf numFmtId="0" fontId="52" fillId="0" borderId="0" xfId="0" applyFont="1" applyAlignment="1">
      <alignment vertical="center"/>
    </xf>
    <xf numFmtId="0" fontId="52" fillId="0" borderId="0" xfId="0" applyFont="1"/>
    <xf numFmtId="21" fontId="52" fillId="0" borderId="0" xfId="0" applyNumberFormat="1" applyFont="1" applyAlignment="1">
      <alignment vertical="center"/>
    </xf>
    <xf numFmtId="21" fontId="52" fillId="0" borderId="0" xfId="0" applyNumberFormat="1" applyFont="1"/>
    <xf numFmtId="0" fontId="38" fillId="0" borderId="38" xfId="0" applyFont="1" applyBorder="1" applyAlignment="1">
      <alignment horizontal="center" vertical="center"/>
    </xf>
    <xf numFmtId="0" fontId="38" fillId="0" borderId="38" xfId="0" applyFont="1" applyBorder="1"/>
    <xf numFmtId="0" fontId="36" fillId="2" borderId="38" xfId="0" applyFont="1" applyFill="1" applyBorder="1" applyAlignment="1">
      <alignment horizontal="center" vertical="center" wrapText="1"/>
    </xf>
    <xf numFmtId="167" fontId="38" fillId="0" borderId="0" xfId="0" applyNumberFormat="1" applyFont="1" applyAlignment="1">
      <alignment horizontal="center" vertical="center"/>
    </xf>
    <xf numFmtId="0" fontId="53" fillId="2" borderId="38" xfId="1" applyFont="1" applyFill="1" applyBorder="1" applyAlignment="1" applyProtection="1">
      <alignment horizontal="center" vertical="center" wrapText="1"/>
    </xf>
    <xf numFmtId="167" fontId="38" fillId="0" borderId="0" xfId="0" applyNumberFormat="1" applyFont="1" applyAlignment="1">
      <alignment horizontal="center"/>
    </xf>
    <xf numFmtId="20" fontId="38" fillId="0" borderId="0" xfId="0" applyNumberFormat="1" applyFont="1" applyAlignment="1">
      <alignment horizontal="center" vertical="center"/>
    </xf>
    <xf numFmtId="20" fontId="38" fillId="0" borderId="0" xfId="0" applyNumberFormat="1" applyFont="1" applyAlignment="1">
      <alignment horizontal="center"/>
    </xf>
    <xf numFmtId="164" fontId="38" fillId="0" borderId="0" xfId="0" applyNumberFormat="1" applyFont="1" applyAlignment="1">
      <alignment horizontal="center"/>
    </xf>
    <xf numFmtId="167" fontId="0" fillId="0" borderId="0" xfId="0" applyNumberFormat="1"/>
    <xf numFmtId="166" fontId="0" fillId="4" borderId="0" xfId="0" applyNumberFormat="1" applyFill="1"/>
    <xf numFmtId="21" fontId="52" fillId="4" borderId="0" xfId="0" applyNumberFormat="1" applyFont="1" applyFill="1" applyAlignment="1">
      <alignment vertical="center"/>
    </xf>
    <xf numFmtId="0" fontId="52" fillId="4" borderId="0" xfId="0" applyFont="1" applyFill="1" applyAlignment="1">
      <alignment vertical="center"/>
    </xf>
    <xf numFmtId="164" fontId="38" fillId="4" borderId="0" xfId="0" applyNumberFormat="1" applyFont="1" applyFill="1" applyAlignment="1">
      <alignment horizontal="center"/>
    </xf>
    <xf numFmtId="20" fontId="39" fillId="2" borderId="21" xfId="0" applyNumberFormat="1" applyFont="1" applyFill="1" applyBorder="1" applyAlignment="1">
      <alignment horizontal="center" vertical="center" wrapText="1"/>
    </xf>
    <xf numFmtId="0" fontId="11" fillId="2" borderId="21" xfId="0" applyFont="1" applyFill="1" applyBorder="1" applyAlignment="1">
      <alignment horizontal="center" textRotation="90" wrapText="1"/>
    </xf>
    <xf numFmtId="166" fontId="56" fillId="4" borderId="0" xfId="0" applyNumberFormat="1" applyFont="1" applyFill="1"/>
    <xf numFmtId="168" fontId="56" fillId="4" borderId="0" xfId="0" applyNumberFormat="1" applyFont="1" applyFill="1"/>
    <xf numFmtId="164" fontId="57" fillId="4" borderId="0" xfId="0" applyNumberFormat="1" applyFont="1" applyFill="1" applyAlignment="1">
      <alignment horizontal="center"/>
    </xf>
    <xf numFmtId="20" fontId="56" fillId="4" borderId="0" xfId="0" applyNumberFormat="1" applyFont="1" applyFill="1"/>
    <xf numFmtId="2" fontId="0" fillId="0" borderId="0" xfId="0" applyNumberFormat="1" applyAlignment="1">
      <alignment horizontal="center" vertical="center"/>
    </xf>
    <xf numFmtId="166" fontId="58" fillId="0" borderId="0" xfId="0" applyNumberFormat="1" applyFont="1" applyAlignment="1">
      <alignment vertical="center"/>
    </xf>
    <xf numFmtId="0" fontId="14" fillId="6" borderId="38" xfId="0" applyFont="1" applyFill="1" applyBorder="1" applyAlignment="1">
      <alignment horizontal="center" vertical="center" textRotation="90" wrapText="1"/>
    </xf>
    <xf numFmtId="0" fontId="38" fillId="6" borderId="38"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36" fillId="6" borderId="38" xfId="0" applyFont="1" applyFill="1" applyBorder="1" applyAlignment="1">
      <alignment horizontal="center" vertical="center" wrapText="1"/>
    </xf>
    <xf numFmtId="0" fontId="5" fillId="6" borderId="38" xfId="0" applyFont="1" applyFill="1" applyBorder="1" applyAlignment="1">
      <alignment horizontal="center" vertical="center" wrapText="1"/>
    </xf>
    <xf numFmtId="49" fontId="5" fillId="6" borderId="38" xfId="0" applyNumberFormat="1" applyFont="1" applyFill="1" applyBorder="1" applyAlignment="1">
      <alignment horizontal="center" vertical="center" wrapText="1"/>
    </xf>
    <xf numFmtId="16" fontId="38" fillId="0" borderId="38" xfId="0" applyNumberFormat="1" applyFont="1" applyBorder="1" applyAlignment="1">
      <alignment horizontal="center" vertical="center"/>
    </xf>
    <xf numFmtId="0" fontId="5" fillId="0" borderId="38" xfId="0" applyFont="1" applyBorder="1" applyAlignment="1">
      <alignment horizontal="center" vertical="center" wrapText="1"/>
    </xf>
    <xf numFmtId="0" fontId="5" fillId="0" borderId="38" xfId="0" applyFont="1" applyBorder="1" applyAlignment="1">
      <alignment horizontal="center" vertical="center" textRotation="90" wrapText="1"/>
    </xf>
    <xf numFmtId="0" fontId="5" fillId="7" borderId="38" xfId="0" applyFont="1" applyFill="1" applyBorder="1" applyAlignment="1">
      <alignment horizontal="center" vertical="center" wrapText="1"/>
    </xf>
    <xf numFmtId="164" fontId="38" fillId="0" borderId="38" xfId="0" applyNumberFormat="1" applyFont="1" applyBorder="1" applyAlignment="1">
      <alignment horizontal="center"/>
    </xf>
    <xf numFmtId="164" fontId="5" fillId="0" borderId="38" xfId="0" applyNumberFormat="1" applyFont="1" applyBorder="1" applyAlignment="1">
      <alignment horizontal="center" vertical="center" wrapText="1"/>
    </xf>
    <xf numFmtId="0" fontId="38" fillId="4" borderId="38" xfId="0" applyFont="1" applyFill="1" applyBorder="1" applyAlignment="1">
      <alignment horizontal="center" vertical="center"/>
    </xf>
    <xf numFmtId="164" fontId="5" fillId="6" borderId="38" xfId="0" applyNumberFormat="1" applyFont="1" applyFill="1" applyBorder="1" applyAlignment="1">
      <alignment horizontal="center" vertical="center" wrapText="1"/>
    </xf>
    <xf numFmtId="0" fontId="38" fillId="0" borderId="38" xfId="0" applyFont="1" applyBorder="1" applyAlignment="1">
      <alignment horizontal="center"/>
    </xf>
    <xf numFmtId="164" fontId="5" fillId="4" borderId="38" xfId="0" applyNumberFormat="1" applyFont="1" applyFill="1" applyBorder="1" applyAlignment="1">
      <alignment horizontal="center" vertical="center" wrapText="1"/>
    </xf>
    <xf numFmtId="16" fontId="38" fillId="0" borderId="38" xfId="0" applyNumberFormat="1" applyFont="1" applyBorder="1" applyAlignment="1">
      <alignment horizontal="center"/>
    </xf>
    <xf numFmtId="0" fontId="5" fillId="8" borderId="38" xfId="0" applyFont="1" applyFill="1" applyBorder="1" applyAlignment="1">
      <alignment horizontal="center" vertical="center" wrapText="1"/>
    </xf>
    <xf numFmtId="0" fontId="38" fillId="6" borderId="38" xfId="0" applyFont="1" applyFill="1" applyBorder="1" applyAlignment="1">
      <alignment horizontal="center" vertical="center"/>
    </xf>
    <xf numFmtId="16" fontId="38" fillId="6" borderId="38" xfId="0" applyNumberFormat="1" applyFont="1" applyFill="1" applyBorder="1" applyAlignment="1">
      <alignment horizontal="center" vertical="center"/>
    </xf>
    <xf numFmtId="0" fontId="5" fillId="6" borderId="38" xfId="0" applyFont="1" applyFill="1" applyBorder="1" applyAlignment="1">
      <alignment horizontal="center" vertical="center" textRotation="90" wrapText="1"/>
    </xf>
    <xf numFmtId="21" fontId="5" fillId="6" borderId="21" xfId="0" applyNumberFormat="1" applyFont="1" applyFill="1" applyBorder="1" applyAlignment="1">
      <alignment horizontal="center" vertical="center" wrapText="1"/>
    </xf>
    <xf numFmtId="49" fontId="5" fillId="6" borderId="21" xfId="0" applyNumberFormat="1" applyFont="1" applyFill="1" applyBorder="1" applyAlignment="1">
      <alignment horizontal="center" vertical="center" wrapText="1"/>
    </xf>
    <xf numFmtId="166" fontId="5" fillId="0" borderId="21" xfId="0" applyNumberFormat="1" applyFont="1" applyBorder="1" applyAlignment="1">
      <alignment horizontal="center" vertical="center" wrapText="1"/>
    </xf>
    <xf numFmtId="0" fontId="5" fillId="0" borderId="21" xfId="0" applyFont="1" applyBorder="1" applyAlignment="1">
      <alignment horizontal="center" vertical="center" wrapText="1"/>
    </xf>
    <xf numFmtId="49" fontId="5" fillId="0" borderId="21" xfId="0" applyNumberFormat="1" applyFont="1" applyBorder="1" applyAlignment="1">
      <alignment horizontal="center" vertical="center" wrapText="1"/>
    </xf>
    <xf numFmtId="166" fontId="5" fillId="6" borderId="21" xfId="0" applyNumberFormat="1" applyFont="1" applyFill="1" applyBorder="1" applyAlignment="1">
      <alignment horizontal="center" vertical="center" wrapText="1"/>
    </xf>
    <xf numFmtId="164" fontId="5" fillId="6" borderId="21" xfId="0" applyNumberFormat="1" applyFont="1" applyFill="1" applyBorder="1" applyAlignment="1">
      <alignment horizontal="center" vertical="center" wrapText="1"/>
    </xf>
    <xf numFmtId="0" fontId="5" fillId="6" borderId="21"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5" xfId="0" applyFont="1" applyFill="1" applyBorder="1" applyAlignment="1">
      <alignment horizontal="center" vertical="center" wrapText="1"/>
    </xf>
    <xf numFmtId="164" fontId="5" fillId="0" borderId="21" xfId="0" applyNumberFormat="1" applyFont="1" applyBorder="1" applyAlignment="1">
      <alignment horizontal="center" vertical="center" wrapText="1"/>
    </xf>
    <xf numFmtId="0" fontId="24" fillId="2" borderId="12" xfId="0" applyFont="1" applyFill="1" applyBorder="1" applyAlignment="1">
      <alignment horizontal="center" vertical="center" wrapText="1"/>
    </xf>
    <xf numFmtId="0" fontId="18" fillId="0" borderId="10" xfId="0" applyFont="1" applyBorder="1"/>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5"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2" borderId="3" xfId="0" applyFont="1" applyFill="1" applyBorder="1" applyAlignment="1">
      <alignment horizontal="center" vertical="center" wrapText="1"/>
    </xf>
    <xf numFmtId="0" fontId="31" fillId="2" borderId="4" xfId="0" applyFont="1" applyFill="1" applyBorder="1" applyAlignment="1">
      <alignment horizontal="center" vertical="center" wrapText="1"/>
    </xf>
    <xf numFmtId="0" fontId="31" fillId="2" borderId="0" xfId="0" applyFont="1" applyFill="1" applyAlignment="1">
      <alignment horizontal="center" vertical="center" wrapText="1"/>
    </xf>
    <xf numFmtId="0" fontId="31" fillId="2" borderId="5"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5" xfId="0" applyFont="1" applyFill="1" applyBorder="1" applyAlignment="1">
      <alignment horizontal="center" vertical="center" wrapText="1"/>
    </xf>
    <xf numFmtId="0" fontId="31" fillId="3" borderId="4" xfId="0" applyFont="1" applyFill="1" applyBorder="1" applyAlignment="1">
      <alignment horizontal="center" vertical="center" wrapText="1"/>
    </xf>
    <xf numFmtId="0" fontId="31" fillId="3" borderId="0" xfId="0" applyFont="1" applyFill="1" applyAlignment="1">
      <alignment horizontal="center" vertical="center" wrapText="1"/>
    </xf>
    <xf numFmtId="0" fontId="31" fillId="3" borderId="5" xfId="0" applyFont="1" applyFill="1" applyBorder="1" applyAlignment="1">
      <alignment horizontal="center" vertical="center" wrapText="1"/>
    </xf>
    <xf numFmtId="0" fontId="20" fillId="4" borderId="4" xfId="0" applyFont="1" applyFill="1" applyBorder="1" applyAlignment="1">
      <alignment horizontal="center" vertical="center" wrapText="1"/>
    </xf>
    <xf numFmtId="0" fontId="20" fillId="4" borderId="0" xfId="0" applyFont="1" applyFill="1" applyAlignment="1">
      <alignment horizontal="center" vertical="center" wrapText="1"/>
    </xf>
    <xf numFmtId="0" fontId="20" fillId="4" borderId="5" xfId="0" applyFont="1" applyFill="1" applyBorder="1" applyAlignment="1">
      <alignment horizontal="center" vertical="center" wrapText="1"/>
    </xf>
    <xf numFmtId="0" fontId="20" fillId="5" borderId="4" xfId="0" applyFont="1" applyFill="1" applyBorder="1" applyAlignment="1">
      <alignment horizontal="center" vertical="center" wrapText="1"/>
    </xf>
    <xf numFmtId="0" fontId="20" fillId="5" borderId="0" xfId="0" applyFont="1" applyFill="1" applyAlignment="1">
      <alignment horizontal="center" vertical="center" wrapText="1"/>
    </xf>
    <xf numFmtId="0" fontId="20" fillId="5" borderId="5" xfId="0" applyFont="1" applyFill="1" applyBorder="1" applyAlignment="1">
      <alignment horizontal="center" vertical="center" wrapText="1"/>
    </xf>
    <xf numFmtId="0" fontId="20" fillId="6" borderId="4" xfId="0" applyFont="1" applyFill="1" applyBorder="1" applyAlignment="1">
      <alignment horizontal="center" vertical="center" wrapText="1"/>
    </xf>
    <xf numFmtId="0" fontId="20" fillId="6" borderId="0" xfId="0" applyFont="1" applyFill="1" applyAlignment="1">
      <alignment horizontal="center" vertical="center" wrapText="1"/>
    </xf>
    <xf numFmtId="0" fontId="20" fillId="6" borderId="5" xfId="0" applyFont="1" applyFill="1" applyBorder="1" applyAlignment="1">
      <alignment horizontal="center" vertical="center" wrapText="1"/>
    </xf>
    <xf numFmtId="0" fontId="1" fillId="0" borderId="21" xfId="0" applyFont="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42" fillId="4" borderId="9"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41" fillId="0" borderId="21" xfId="0" applyFont="1" applyBorder="1" applyAlignment="1">
      <alignment vertical="center" wrapText="1"/>
    </xf>
    <xf numFmtId="0" fontId="42" fillId="6" borderId="21" xfId="0" applyFont="1" applyFill="1" applyBorder="1" applyAlignment="1">
      <alignment horizontal="center" vertical="center" wrapText="1"/>
    </xf>
    <xf numFmtId="0" fontId="1" fillId="6" borderId="2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1" fillId="7" borderId="21" xfId="0" applyFont="1" applyFill="1" applyBorder="1" applyAlignment="1">
      <alignment horizontal="center" vertical="center" wrapText="1"/>
    </xf>
    <xf numFmtId="0" fontId="38" fillId="0" borderId="21" xfId="0" applyFont="1" applyBorder="1" applyAlignment="1">
      <alignment horizontal="center" vertical="center" shrinkToFit="1"/>
    </xf>
    <xf numFmtId="16" fontId="5" fillId="0" borderId="21" xfId="0" applyNumberFormat="1" applyFont="1" applyBorder="1" applyAlignment="1">
      <alignment horizontal="center" vertical="center" wrapText="1"/>
    </xf>
    <xf numFmtId="20" fontId="5" fillId="0" borderId="21" xfId="0" applyNumberFormat="1" applyFont="1" applyBorder="1" applyAlignment="1">
      <alignment horizontal="center" vertical="center" wrapText="1"/>
    </xf>
    <xf numFmtId="16" fontId="5" fillId="7" borderId="21" xfId="0" applyNumberFormat="1" applyFont="1" applyFill="1" applyBorder="1" applyAlignment="1">
      <alignment horizontal="center" vertical="center" wrapText="1"/>
    </xf>
    <xf numFmtId="0" fontId="42" fillId="7" borderId="21" xfId="0" applyFont="1" applyFill="1" applyBorder="1" applyAlignment="1">
      <alignment horizontal="center" vertical="center" wrapText="1"/>
    </xf>
    <xf numFmtId="0" fontId="5" fillId="4" borderId="21" xfId="0" applyFont="1" applyFill="1" applyBorder="1" applyAlignment="1">
      <alignment horizontal="center" vertical="center" wrapText="1"/>
    </xf>
    <xf numFmtId="16" fontId="5" fillId="6" borderId="21" xfId="0" applyNumberFormat="1" applyFont="1" applyFill="1" applyBorder="1" applyAlignment="1">
      <alignment horizontal="center" vertical="center" wrapText="1"/>
    </xf>
    <xf numFmtId="0" fontId="42" fillId="0" borderId="21" xfId="0" applyFont="1" applyBorder="1" applyAlignment="1">
      <alignment horizontal="center" vertical="center" wrapText="1"/>
    </xf>
    <xf numFmtId="0" fontId="1" fillId="4" borderId="21" xfId="0" applyFont="1" applyFill="1" applyBorder="1" applyAlignment="1">
      <alignment horizontal="center" vertical="center" wrapText="1"/>
    </xf>
    <xf numFmtId="0" fontId="37" fillId="0" borderId="21" xfId="0" applyFont="1" applyBorder="1" applyAlignment="1">
      <alignment horizontal="center" vertical="center" wrapText="1"/>
    </xf>
    <xf numFmtId="21" fontId="5" fillId="0" borderId="21" xfId="0" applyNumberFormat="1" applyFont="1" applyBorder="1" applyAlignment="1">
      <alignment horizontal="center" vertical="center" wrapText="1"/>
    </xf>
    <xf numFmtId="16" fontId="5" fillId="4" borderId="21" xfId="0" applyNumberFormat="1" applyFont="1" applyFill="1" applyBorder="1" applyAlignment="1">
      <alignment horizontal="center" vertical="center" wrapText="1"/>
    </xf>
    <xf numFmtId="164" fontId="5" fillId="0" borderId="12" xfId="0" applyNumberFormat="1" applyFont="1" applyBorder="1" applyAlignment="1">
      <alignment horizontal="center" vertical="center" wrapText="1"/>
    </xf>
    <xf numFmtId="164" fontId="5" fillId="0" borderId="10" xfId="0" applyNumberFormat="1" applyFont="1" applyBorder="1" applyAlignment="1">
      <alignment horizontal="center" vertical="center" wrapText="1"/>
    </xf>
    <xf numFmtId="164" fontId="5" fillId="0" borderId="9" xfId="0" applyNumberFormat="1" applyFont="1" applyBorder="1" applyAlignment="1">
      <alignment horizontal="center" vertical="center" wrapText="1"/>
    </xf>
    <xf numFmtId="164" fontId="5" fillId="6" borderId="12" xfId="0" applyNumberFormat="1" applyFont="1" applyFill="1" applyBorder="1" applyAlignment="1">
      <alignment horizontal="center" vertical="center" wrapText="1"/>
    </xf>
    <xf numFmtId="164" fontId="5" fillId="6" borderId="10" xfId="0" applyNumberFormat="1" applyFont="1" applyFill="1" applyBorder="1" applyAlignment="1">
      <alignment horizontal="center" vertical="center" wrapText="1"/>
    </xf>
    <xf numFmtId="164" fontId="5" fillId="6" borderId="9" xfId="0" applyNumberFormat="1" applyFont="1" applyFill="1" applyBorder="1" applyAlignment="1">
      <alignment horizontal="center" vertical="center" wrapText="1"/>
    </xf>
    <xf numFmtId="0" fontId="38" fillId="4" borderId="21" xfId="0" applyFont="1" applyFill="1" applyBorder="1" applyAlignment="1">
      <alignment horizontal="center" vertical="center" shrinkToFit="1"/>
    </xf>
    <xf numFmtId="0" fontId="1" fillId="7" borderId="11" xfId="0" applyFont="1" applyFill="1" applyBorder="1" applyAlignment="1">
      <alignment horizontal="center" vertical="center" wrapText="1"/>
    </xf>
    <xf numFmtId="0" fontId="1" fillId="7" borderId="8" xfId="0" applyFont="1" applyFill="1" applyBorder="1" applyAlignment="1">
      <alignment horizontal="center" vertical="center" wrapText="1"/>
    </xf>
    <xf numFmtId="164" fontId="5" fillId="4" borderId="21" xfId="0" applyNumberFormat="1" applyFont="1" applyFill="1" applyBorder="1" applyAlignment="1">
      <alignment horizontal="center" vertical="center" wrapText="1"/>
    </xf>
    <xf numFmtId="0" fontId="1" fillId="0" borderId="11" xfId="0" applyFont="1" applyBorder="1" applyAlignment="1">
      <alignment horizontal="center" vertical="center" wrapText="1"/>
    </xf>
    <xf numFmtId="0" fontId="1" fillId="0" borderId="8" xfId="0" applyFont="1" applyBorder="1" applyAlignment="1">
      <alignment horizontal="center" vertical="center" wrapText="1"/>
    </xf>
    <xf numFmtId="0" fontId="1" fillId="5" borderId="21" xfId="0" applyFont="1" applyFill="1" applyBorder="1" applyAlignment="1">
      <alignment horizontal="center" vertical="center" wrapText="1"/>
    </xf>
    <xf numFmtId="20" fontId="5" fillId="6" borderId="21" xfId="0" applyNumberFormat="1" applyFont="1" applyFill="1" applyBorder="1" applyAlignment="1">
      <alignment horizontal="center" vertical="center" wrapText="1"/>
    </xf>
    <xf numFmtId="0" fontId="41" fillId="6" borderId="21" xfId="0" applyFont="1" applyFill="1" applyBorder="1" applyAlignment="1">
      <alignment vertical="center" wrapText="1"/>
    </xf>
    <xf numFmtId="0" fontId="41" fillId="7" borderId="11" xfId="0" applyFont="1" applyFill="1" applyBorder="1" applyAlignment="1">
      <alignment horizontal="center" vertical="center" wrapText="1"/>
    </xf>
    <xf numFmtId="0" fontId="41" fillId="7" borderId="8" xfId="0" applyFont="1" applyFill="1" applyBorder="1" applyAlignment="1">
      <alignment horizontal="center" vertical="center" wrapText="1"/>
    </xf>
    <xf numFmtId="0" fontId="41" fillId="6" borderId="11" xfId="0" applyFont="1" applyFill="1" applyBorder="1" applyAlignment="1">
      <alignment horizontal="center" vertical="center" wrapText="1"/>
    </xf>
    <xf numFmtId="0" fontId="41" fillId="6" borderId="8" xfId="0" applyFont="1" applyFill="1" applyBorder="1" applyAlignment="1">
      <alignment horizontal="center" vertical="center" wrapText="1"/>
    </xf>
    <xf numFmtId="0" fontId="41" fillId="7" borderId="21" xfId="0" applyFont="1" applyFill="1" applyBorder="1" applyAlignment="1">
      <alignment vertical="center" wrapText="1"/>
    </xf>
    <xf numFmtId="0" fontId="41" fillId="6" borderId="21" xfId="0" applyFont="1" applyFill="1" applyBorder="1" applyAlignment="1">
      <alignment horizontal="center" vertical="center" wrapText="1"/>
    </xf>
    <xf numFmtId="0" fontId="41" fillId="0" borderId="21" xfId="0" applyFont="1" applyBorder="1" applyAlignment="1">
      <alignment horizontal="center" vertical="center" wrapText="1"/>
    </xf>
    <xf numFmtId="0" fontId="41" fillId="5" borderId="21" xfId="0" applyFont="1" applyFill="1" applyBorder="1" applyAlignment="1">
      <alignment vertical="center" wrapText="1"/>
    </xf>
    <xf numFmtId="0" fontId="38" fillId="7" borderId="21" xfId="0" applyFont="1" applyFill="1" applyBorder="1" applyAlignment="1">
      <alignment horizontal="center" vertical="center" shrinkToFit="1"/>
    </xf>
    <xf numFmtId="0" fontId="1" fillId="12" borderId="11" xfId="0" applyFont="1" applyFill="1" applyBorder="1" applyAlignment="1">
      <alignment horizontal="center" vertical="center" wrapText="1"/>
    </xf>
    <xf numFmtId="0" fontId="1" fillId="12" borderId="8" xfId="0" applyFont="1" applyFill="1" applyBorder="1" applyAlignment="1">
      <alignment horizontal="center" vertical="center" wrapText="1"/>
    </xf>
    <xf numFmtId="0" fontId="19" fillId="0" borderId="23" xfId="0" applyFont="1" applyBorder="1" applyAlignment="1">
      <alignment horizontal="center" vertical="center"/>
    </xf>
    <xf numFmtId="0" fontId="19" fillId="0" borderId="24" xfId="0" applyFont="1" applyBorder="1" applyAlignment="1">
      <alignment horizontal="center" vertical="center"/>
    </xf>
    <xf numFmtId="0" fontId="19" fillId="0" borderId="25"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35" xfId="0" applyFont="1" applyBorder="1" applyAlignment="1">
      <alignment horizontal="center" vertical="center"/>
    </xf>
    <xf numFmtId="0" fontId="34" fillId="2" borderId="27" xfId="1" applyFont="1" applyFill="1" applyBorder="1" applyAlignment="1" applyProtection="1">
      <alignment horizontal="center" vertical="center" wrapText="1"/>
    </xf>
    <xf numFmtId="0" fontId="33" fillId="2" borderId="27" xfId="1" applyFont="1" applyFill="1" applyBorder="1" applyAlignment="1" applyProtection="1">
      <alignment horizontal="center" vertical="center" wrapText="1"/>
    </xf>
    <xf numFmtId="0" fontId="25" fillId="2" borderId="27" xfId="0" applyFont="1" applyFill="1" applyBorder="1" applyAlignment="1">
      <alignment horizontal="center" vertical="center" wrapText="1"/>
    </xf>
    <xf numFmtId="0" fontId="25" fillId="2" borderId="37" xfId="0" applyFont="1" applyFill="1" applyBorder="1" applyAlignment="1">
      <alignment horizontal="center" vertical="center" wrapText="1"/>
    </xf>
    <xf numFmtId="0" fontId="27" fillId="2" borderId="27" xfId="1" applyFont="1" applyFill="1" applyBorder="1" applyAlignment="1" applyProtection="1">
      <alignment horizontal="center" vertical="center" wrapText="1"/>
    </xf>
    <xf numFmtId="0" fontId="27" fillId="2" borderId="37" xfId="1" applyFont="1" applyFill="1" applyBorder="1" applyAlignment="1" applyProtection="1">
      <alignment horizontal="center" vertical="center" wrapText="1"/>
    </xf>
    <xf numFmtId="0" fontId="14" fillId="2" borderId="29" xfId="0" applyFont="1" applyFill="1" applyBorder="1" applyAlignment="1">
      <alignment horizontal="center" vertical="center" wrapText="1"/>
    </xf>
    <xf numFmtId="0" fontId="14" fillId="2" borderId="30" xfId="0" applyFont="1" applyFill="1" applyBorder="1" applyAlignment="1">
      <alignment horizontal="center" vertical="center" wrapText="1"/>
    </xf>
    <xf numFmtId="0" fontId="14" fillId="2" borderId="31" xfId="0" applyFont="1" applyFill="1" applyBorder="1" applyAlignment="1">
      <alignment horizontal="center" vertical="center" wrapText="1"/>
    </xf>
    <xf numFmtId="0" fontId="14" fillId="2" borderId="32" xfId="0" applyFont="1" applyFill="1" applyBorder="1" applyAlignment="1">
      <alignment horizontal="center" vertical="center" wrapText="1"/>
    </xf>
    <xf numFmtId="0" fontId="14" fillId="2" borderId="29" xfId="0" applyFont="1" applyFill="1" applyBorder="1" applyAlignment="1">
      <alignment horizontal="center" vertical="center" textRotation="90" wrapText="1"/>
    </xf>
    <xf numFmtId="0" fontId="14" fillId="2" borderId="31" xfId="0" applyFont="1" applyFill="1" applyBorder="1" applyAlignment="1">
      <alignment horizontal="center" vertical="center" textRotation="90" wrapText="1"/>
    </xf>
    <xf numFmtId="0" fontId="1" fillId="6" borderId="11" xfId="0" applyFont="1" applyFill="1" applyBorder="1" applyAlignment="1">
      <alignment horizontal="center" vertical="center" wrapText="1"/>
    </xf>
    <xf numFmtId="0" fontId="1" fillId="6" borderId="8"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8" xfId="0" applyFont="1" applyFill="1" applyBorder="1" applyAlignment="1">
      <alignment horizontal="center" vertical="center" wrapText="1"/>
    </xf>
    <xf numFmtId="166" fontId="5" fillId="0" borderId="12" xfId="0" applyNumberFormat="1" applyFont="1" applyBorder="1" applyAlignment="1">
      <alignment horizontal="center" vertical="center" wrapText="1"/>
    </xf>
    <xf numFmtId="166" fontId="5" fillId="0" borderId="9" xfId="0" applyNumberFormat="1" applyFont="1" applyBorder="1" applyAlignment="1">
      <alignment horizontal="center" vertical="center" wrapText="1"/>
    </xf>
    <xf numFmtId="49" fontId="5" fillId="6" borderId="12" xfId="0" applyNumberFormat="1" applyFont="1" applyFill="1" applyBorder="1" applyAlignment="1">
      <alignment horizontal="center" vertical="center" wrapText="1"/>
    </xf>
    <xf numFmtId="49" fontId="5" fillId="6" borderId="9" xfId="0" applyNumberFormat="1" applyFont="1" applyFill="1" applyBorder="1" applyAlignment="1">
      <alignment horizontal="center" vertical="center" wrapText="1"/>
    </xf>
    <xf numFmtId="0" fontId="31" fillId="3" borderId="4" xfId="0" applyFont="1" applyFill="1" applyBorder="1" applyAlignment="1">
      <alignment horizontal="center" wrapText="1"/>
    </xf>
    <xf numFmtId="0" fontId="31" fillId="3" borderId="0" xfId="0" applyFont="1" applyFill="1" applyAlignment="1">
      <alignment horizontal="center" wrapText="1"/>
    </xf>
    <xf numFmtId="0" fontId="31" fillId="3" borderId="5" xfId="0" applyFont="1" applyFill="1" applyBorder="1" applyAlignment="1">
      <alignment horizontal="center" wrapText="1"/>
    </xf>
    <xf numFmtId="0" fontId="32" fillId="3" borderId="4" xfId="0" applyFont="1" applyFill="1" applyBorder="1" applyAlignment="1">
      <alignment horizontal="center" vertical="center" wrapText="1"/>
    </xf>
    <xf numFmtId="0" fontId="32" fillId="3" borderId="0" xfId="0" applyFont="1" applyFill="1" applyAlignment="1">
      <alignment horizontal="center" vertical="center" wrapText="1"/>
    </xf>
    <xf numFmtId="0" fontId="32" fillId="3" borderId="5" xfId="0" applyFont="1" applyFill="1" applyBorder="1" applyAlignment="1">
      <alignment horizontal="center" vertical="center" wrapText="1"/>
    </xf>
    <xf numFmtId="0" fontId="51" fillId="0" borderId="0" xfId="0" applyFont="1" applyAlignment="1">
      <alignment horizontal="center" vertical="center"/>
    </xf>
    <xf numFmtId="0" fontId="51" fillId="0" borderId="18" xfId="0" applyFont="1" applyBorder="1" applyAlignment="1">
      <alignment horizontal="center" vertical="center"/>
    </xf>
    <xf numFmtId="0" fontId="50" fillId="0" borderId="0" xfId="0" applyFont="1" applyAlignment="1">
      <alignment horizontal="center" vertical="center"/>
    </xf>
    <xf numFmtId="0" fontId="50" fillId="0" borderId="18" xfId="0" applyFont="1" applyBorder="1" applyAlignment="1">
      <alignment horizontal="center" vertical="center"/>
    </xf>
    <xf numFmtId="0" fontId="5" fillId="7" borderId="11"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5" fillId="0" borderId="11" xfId="0" applyFont="1" applyBorder="1" applyAlignment="1">
      <alignment horizontal="center" vertical="center" wrapText="1"/>
    </xf>
    <xf numFmtId="0" fontId="5" fillId="0" borderId="8" xfId="0" applyFont="1" applyBorder="1" applyAlignment="1">
      <alignment horizontal="center" vertical="center" wrapText="1"/>
    </xf>
    <xf numFmtId="0" fontId="11" fillId="2" borderId="12"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0" xfId="0" applyFont="1" applyFill="1" applyAlignment="1">
      <alignment horizontal="center" vertical="center" wrapText="1"/>
    </xf>
    <xf numFmtId="0" fontId="10" fillId="2" borderId="0" xfId="0" applyFont="1" applyFill="1" applyAlignment="1">
      <alignment horizontal="center" vertical="center" wrapText="1"/>
    </xf>
    <xf numFmtId="0" fontId="10" fillId="2" borderId="26"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40" fillId="2" borderId="1" xfId="1" applyFont="1" applyFill="1" applyBorder="1" applyAlignment="1" applyProtection="1">
      <alignment horizontal="center" vertical="center" wrapText="1"/>
    </xf>
    <xf numFmtId="0" fontId="40" fillId="2" borderId="3" xfId="1" applyFont="1" applyFill="1" applyBorder="1" applyAlignment="1" applyProtection="1">
      <alignment horizontal="center" vertical="center" wrapText="1"/>
    </xf>
    <xf numFmtId="0" fontId="40" fillId="2" borderId="6" xfId="1" applyFont="1" applyFill="1" applyBorder="1" applyAlignment="1" applyProtection="1">
      <alignment horizontal="center" vertical="center" wrapText="1"/>
    </xf>
    <xf numFmtId="0" fontId="40" fillId="2" borderId="7" xfId="1" applyFont="1" applyFill="1" applyBorder="1" applyAlignment="1" applyProtection="1">
      <alignment horizontal="center" vertical="center" wrapText="1"/>
    </xf>
    <xf numFmtId="0" fontId="5" fillId="2" borderId="10"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28" fillId="2" borderId="36" xfId="0" applyFont="1" applyFill="1" applyBorder="1" applyAlignment="1">
      <alignment horizontal="center" vertical="center" wrapText="1"/>
    </xf>
    <xf numFmtId="0" fontId="28" fillId="2" borderId="33" xfId="0" applyFont="1" applyFill="1" applyBorder="1" applyAlignment="1">
      <alignment horizontal="center" vertical="center" wrapText="1"/>
    </xf>
    <xf numFmtId="0" fontId="28" fillId="2" borderId="34" xfId="0" applyFont="1" applyFill="1" applyBorder="1" applyAlignment="1">
      <alignment horizontal="center" vertical="center" wrapText="1"/>
    </xf>
    <xf numFmtId="0" fontId="38" fillId="0" borderId="39" xfId="0" applyFont="1" applyBorder="1" applyAlignment="1">
      <alignment horizontal="center" vertical="center"/>
    </xf>
    <xf numFmtId="0" fontId="38" fillId="0" borderId="40" xfId="0" applyFont="1" applyBorder="1" applyAlignment="1">
      <alignment horizontal="center" vertical="center"/>
    </xf>
    <xf numFmtId="0" fontId="38" fillId="0" borderId="41" xfId="0" applyFont="1" applyBorder="1" applyAlignment="1">
      <alignment horizontal="center" vertical="center"/>
    </xf>
  </cellXfs>
  <cellStyles count="2">
    <cellStyle name="Hyperlink" xfId="1" builtinId="8"/>
    <cellStyle name="Normal" xfId="0" builtinId="0"/>
  </cellStyles>
  <dxfs count="0"/>
  <tableStyles count="0" defaultTableStyle="TableStyleMedium9" defaultPivotStyle="PivotStyleLight16"/>
  <colors>
    <mruColors>
      <color rgb="FF99CC00"/>
      <color rgb="FFA565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aa.usno.navy.mil/data/docs/RS_OneYear.php" TargetMode="External"/><Relationship Id="rId7" Type="http://schemas.openxmlformats.org/officeDocument/2006/relationships/printerSettings" Target="../printerSettings/printerSettings1.bin"/><Relationship Id="rId2" Type="http://schemas.openxmlformats.org/officeDocument/2006/relationships/hyperlink" Target="http://aa.usno.navy.mil/data/docs/RS_OneYear.php" TargetMode="External"/><Relationship Id="rId1" Type="http://schemas.openxmlformats.org/officeDocument/2006/relationships/hyperlink" Target="http://aa.usno.navy.mil/data/docs/RS_OneYear.php" TargetMode="External"/><Relationship Id="rId6" Type="http://schemas.openxmlformats.org/officeDocument/2006/relationships/hyperlink" Target="https://aa.usno.navy.mil/data/RS_OneYear" TargetMode="External"/><Relationship Id="rId5" Type="http://schemas.openxmlformats.org/officeDocument/2006/relationships/hyperlink" Target="https://aa.usno.navy.mil/data/RS_OneYear" TargetMode="External"/><Relationship Id="rId4" Type="http://schemas.openxmlformats.org/officeDocument/2006/relationships/hyperlink" Target="http://aa.usno.navy.mil/data/docs/RS_OneYear.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H528"/>
  <sheetViews>
    <sheetView tabSelected="1" topLeftCell="A251" zoomScaleNormal="100" workbookViewId="0">
      <selection activeCell="D474" sqref="D474:E475"/>
    </sheetView>
  </sheetViews>
  <sheetFormatPr baseColWidth="10" defaultColWidth="8.83203125" defaultRowHeight="15" x14ac:dyDescent="0.2"/>
  <cols>
    <col min="4" max="4" width="14.33203125" customWidth="1"/>
    <col min="5" max="5" width="5" customWidth="1"/>
    <col min="7" max="7" width="4.1640625" customWidth="1"/>
    <col min="8" max="8" width="3.33203125" customWidth="1"/>
    <col min="9" max="9" width="4.5" style="93" customWidth="1"/>
    <col min="10" max="10" width="14.6640625" customWidth="1"/>
    <col min="12" max="12" width="10.1640625" customWidth="1"/>
    <col min="13" max="13" width="9.1640625" customWidth="1"/>
    <col min="14" max="15" width="9.1640625"/>
    <col min="16" max="16" width="10.1640625" customWidth="1"/>
    <col min="17" max="18" width="11.6640625" customWidth="1"/>
    <col min="19" max="20" width="10.1640625" customWidth="1"/>
    <col min="21" max="21" width="3.33203125" customWidth="1"/>
    <col min="22" max="24" width="10.1640625" customWidth="1"/>
    <col min="25" max="25" width="9.1640625" customWidth="1"/>
    <col min="26" max="26" width="9.83203125" customWidth="1"/>
    <col min="28" max="28" width="9.1640625"/>
    <col min="30" max="30" width="44.33203125" customWidth="1"/>
    <col min="31" max="31" width="10.5" customWidth="1"/>
    <col min="33" max="33" width="8.83203125" customWidth="1"/>
    <col min="34" max="34" width="9.5" customWidth="1"/>
    <col min="36" max="36" width="3.6640625" customWidth="1"/>
    <col min="37" max="37" width="3.83203125" customWidth="1"/>
    <col min="38" max="38" width="3.6640625" customWidth="1"/>
    <col min="41" max="41" width="3.83203125" customWidth="1"/>
    <col min="42" max="43" width="3.5" customWidth="1"/>
    <col min="44" max="44" width="11.5" bestFit="1" customWidth="1"/>
    <col min="47" max="47" width="10.1640625" bestFit="1" customWidth="1"/>
    <col min="48" max="48" width="13.5" customWidth="1"/>
    <col min="49" max="49" width="15.1640625" customWidth="1"/>
    <col min="50" max="50" width="14.1640625" customWidth="1"/>
    <col min="51" max="51" width="16.6640625" customWidth="1"/>
    <col min="52" max="52" width="13.6640625" customWidth="1"/>
    <col min="53" max="53" width="14" customWidth="1"/>
    <col min="54" max="54" width="13.1640625" customWidth="1"/>
    <col min="56" max="56" width="6" customWidth="1"/>
    <col min="57" max="58" width="4.6640625" customWidth="1"/>
  </cols>
  <sheetData>
    <row r="1" spans="13:18" ht="16" x14ac:dyDescent="0.2">
      <c r="Q1" s="84" t="s">
        <v>282</v>
      </c>
      <c r="R1" s="85" t="s">
        <v>283</v>
      </c>
    </row>
    <row r="2" spans="13:18" ht="16" x14ac:dyDescent="0.2">
      <c r="Q2" s="86">
        <v>7</v>
      </c>
      <c r="R2" s="87">
        <v>5</v>
      </c>
    </row>
    <row r="3" spans="13:18" ht="16" x14ac:dyDescent="0.2">
      <c r="Q3" s="88">
        <v>1</v>
      </c>
      <c r="R3" s="87">
        <v>6</v>
      </c>
    </row>
    <row r="4" spans="13:18" ht="16" x14ac:dyDescent="0.2">
      <c r="Q4" s="88">
        <v>2</v>
      </c>
      <c r="R4" s="89">
        <v>7</v>
      </c>
    </row>
    <row r="5" spans="13:18" ht="16" x14ac:dyDescent="0.2">
      <c r="M5" s="282" t="s">
        <v>293</v>
      </c>
      <c r="N5" s="282"/>
      <c r="O5" s="282"/>
      <c r="P5" s="283"/>
      <c r="Q5" s="90">
        <v>3</v>
      </c>
      <c r="R5" s="87">
        <v>1</v>
      </c>
    </row>
    <row r="6" spans="13:18" ht="16" x14ac:dyDescent="0.2">
      <c r="M6" s="282"/>
      <c r="N6" s="282"/>
      <c r="O6" s="282"/>
      <c r="P6" s="283"/>
      <c r="Q6" s="90">
        <v>3</v>
      </c>
      <c r="R6" s="87">
        <v>2</v>
      </c>
    </row>
    <row r="7" spans="13:18" ht="16" x14ac:dyDescent="0.2">
      <c r="Q7" s="88">
        <v>4</v>
      </c>
      <c r="R7" s="87">
        <v>3</v>
      </c>
    </row>
    <row r="8" spans="13:18" ht="16" x14ac:dyDescent="0.2">
      <c r="Q8" s="88">
        <v>5</v>
      </c>
      <c r="R8" s="87">
        <v>4</v>
      </c>
    </row>
    <row r="9" spans="13:18" ht="16" x14ac:dyDescent="0.2">
      <c r="Q9" s="88">
        <v>6</v>
      </c>
      <c r="R9" s="87">
        <v>5</v>
      </c>
    </row>
    <row r="10" spans="13:18" ht="16" x14ac:dyDescent="0.2">
      <c r="Q10" s="86">
        <v>7</v>
      </c>
      <c r="R10" s="87">
        <v>6</v>
      </c>
    </row>
    <row r="11" spans="13:18" ht="16" x14ac:dyDescent="0.2">
      <c r="Q11" s="88">
        <v>1</v>
      </c>
      <c r="R11" s="89">
        <v>7</v>
      </c>
    </row>
    <row r="12" spans="13:18" ht="16" x14ac:dyDescent="0.2">
      <c r="Q12" s="88">
        <v>2</v>
      </c>
      <c r="R12" s="87">
        <v>1</v>
      </c>
    </row>
    <row r="13" spans="13:18" ht="16" x14ac:dyDescent="0.2">
      <c r="Q13" s="88">
        <v>3</v>
      </c>
      <c r="R13" s="87">
        <v>2</v>
      </c>
    </row>
    <row r="14" spans="13:18" ht="16" x14ac:dyDescent="0.2">
      <c r="Q14" s="88">
        <v>4</v>
      </c>
      <c r="R14" s="87">
        <v>3</v>
      </c>
    </row>
    <row r="15" spans="13:18" ht="16" x14ac:dyDescent="0.2">
      <c r="Q15" s="88">
        <v>5</v>
      </c>
      <c r="R15" s="87">
        <v>4</v>
      </c>
    </row>
    <row r="16" spans="13:18" ht="16" x14ac:dyDescent="0.2">
      <c r="Q16" s="88">
        <v>6</v>
      </c>
      <c r="R16" s="87">
        <v>5</v>
      </c>
    </row>
    <row r="17" spans="13:18" ht="16" x14ac:dyDescent="0.2">
      <c r="Q17" s="86">
        <v>7</v>
      </c>
      <c r="R17" s="87">
        <v>6</v>
      </c>
    </row>
    <row r="18" spans="13:18" ht="16" x14ac:dyDescent="0.2">
      <c r="Q18" s="88">
        <v>1</v>
      </c>
      <c r="R18" s="89">
        <v>7</v>
      </c>
    </row>
    <row r="19" spans="13:18" ht="16" x14ac:dyDescent="0.2">
      <c r="Q19" s="88">
        <v>2</v>
      </c>
      <c r="R19" s="87">
        <v>1</v>
      </c>
    </row>
    <row r="20" spans="13:18" ht="16" x14ac:dyDescent="0.2">
      <c r="Q20" s="88">
        <v>3</v>
      </c>
      <c r="R20" s="87">
        <v>2</v>
      </c>
    </row>
    <row r="21" spans="13:18" ht="16" x14ac:dyDescent="0.2">
      <c r="Q21" s="88">
        <v>4</v>
      </c>
      <c r="R21" s="87">
        <v>3</v>
      </c>
    </row>
    <row r="22" spans="13:18" ht="16" x14ac:dyDescent="0.2">
      <c r="Q22" s="88">
        <v>5</v>
      </c>
      <c r="R22" s="87">
        <v>4</v>
      </c>
    </row>
    <row r="23" spans="13:18" ht="16" x14ac:dyDescent="0.2">
      <c r="M23" s="284" t="s">
        <v>292</v>
      </c>
      <c r="N23" s="284"/>
      <c r="O23" s="284"/>
      <c r="P23" s="285"/>
      <c r="Q23" s="90">
        <v>6</v>
      </c>
      <c r="R23" s="87">
        <v>5</v>
      </c>
    </row>
    <row r="24" spans="13:18" ht="16" x14ac:dyDescent="0.2">
      <c r="M24" s="284"/>
      <c r="N24" s="284"/>
      <c r="O24" s="284"/>
      <c r="P24" s="285"/>
      <c r="Q24" s="90">
        <v>6</v>
      </c>
      <c r="R24" s="87">
        <v>6</v>
      </c>
    </row>
    <row r="25" spans="13:18" ht="16" x14ac:dyDescent="0.2">
      <c r="Q25" s="86">
        <v>7</v>
      </c>
      <c r="R25" s="89">
        <v>7</v>
      </c>
    </row>
    <row r="26" spans="13:18" ht="16" x14ac:dyDescent="0.2">
      <c r="Q26" s="88">
        <v>1</v>
      </c>
      <c r="R26" s="87">
        <v>1</v>
      </c>
    </row>
    <row r="27" spans="13:18" ht="16" x14ac:dyDescent="0.2">
      <c r="Q27" s="88">
        <v>2</v>
      </c>
      <c r="R27" s="87">
        <v>2</v>
      </c>
    </row>
    <row r="28" spans="13:18" ht="16" x14ac:dyDescent="0.2">
      <c r="Q28" s="88">
        <v>3</v>
      </c>
      <c r="R28" s="87">
        <v>3</v>
      </c>
    </row>
    <row r="29" spans="13:18" ht="16" x14ac:dyDescent="0.2">
      <c r="Q29" s="88">
        <v>4</v>
      </c>
      <c r="R29" s="87">
        <v>4</v>
      </c>
    </row>
    <row r="30" spans="13:18" ht="16" x14ac:dyDescent="0.2">
      <c r="Q30" s="88">
        <v>5</v>
      </c>
      <c r="R30" s="87">
        <v>5</v>
      </c>
    </row>
    <row r="31" spans="13:18" ht="17" thickBot="1" x14ac:dyDescent="0.25">
      <c r="Q31" s="91">
        <v>6</v>
      </c>
      <c r="R31" s="92">
        <v>6</v>
      </c>
    </row>
    <row r="33" spans="1:50" ht="24" x14ac:dyDescent="0.3">
      <c r="B33" s="166" t="s">
        <v>0</v>
      </c>
      <c r="C33" s="167"/>
      <c r="D33" s="167"/>
      <c r="E33" s="167"/>
      <c r="F33" s="167"/>
      <c r="G33" s="167"/>
      <c r="H33" s="167"/>
      <c r="I33" s="167"/>
      <c r="J33" s="167"/>
      <c r="K33" s="167"/>
      <c r="L33" s="168"/>
      <c r="M33" s="276"/>
      <c r="N33" s="277"/>
      <c r="O33" s="277"/>
      <c r="P33" s="277"/>
      <c r="Q33" s="277"/>
      <c r="R33" s="277"/>
      <c r="S33" s="277"/>
      <c r="T33" s="277"/>
      <c r="U33" s="277"/>
      <c r="V33" s="278"/>
      <c r="W33" s="166" t="s">
        <v>0</v>
      </c>
      <c r="X33" s="167"/>
      <c r="Y33" s="167"/>
      <c r="Z33" s="167"/>
      <c r="AA33" s="167"/>
      <c r="AB33" s="167"/>
      <c r="AC33" s="167"/>
      <c r="AD33" s="167"/>
      <c r="AE33" s="34"/>
    </row>
    <row r="34" spans="1:50" ht="78.75" customHeight="1" x14ac:dyDescent="0.25">
      <c r="B34" s="166"/>
      <c r="C34" s="167"/>
      <c r="D34" s="167"/>
      <c r="E34" s="167"/>
      <c r="F34" s="167"/>
      <c r="G34" s="167"/>
      <c r="H34" s="167"/>
      <c r="I34" s="167"/>
      <c r="J34" s="167"/>
      <c r="K34" s="167"/>
      <c r="L34" s="168"/>
      <c r="M34" s="279" t="s">
        <v>1</v>
      </c>
      <c r="N34" s="280"/>
      <c r="O34" s="280"/>
      <c r="P34" s="280"/>
      <c r="Q34" s="280"/>
      <c r="R34" s="280"/>
      <c r="S34" s="280"/>
      <c r="T34" s="280"/>
      <c r="U34" s="280"/>
      <c r="V34" s="281"/>
      <c r="W34" s="166"/>
      <c r="X34" s="167"/>
      <c r="Y34" s="167"/>
      <c r="Z34" s="167"/>
      <c r="AA34" s="167"/>
      <c r="AB34" s="167"/>
      <c r="AC34" s="167"/>
      <c r="AD34" s="167"/>
      <c r="AE34" s="34"/>
    </row>
    <row r="35" spans="1:50" ht="21" customHeight="1" x14ac:dyDescent="0.25">
      <c r="B35" s="166"/>
      <c r="C35" s="167"/>
      <c r="D35" s="167"/>
      <c r="E35" s="167"/>
      <c r="F35" s="167"/>
      <c r="G35" s="167"/>
      <c r="H35" s="167"/>
      <c r="I35" s="167"/>
      <c r="J35" s="167"/>
      <c r="K35" s="167"/>
      <c r="L35" s="168"/>
      <c r="M35" s="190"/>
      <c r="N35" s="191"/>
      <c r="O35" s="191"/>
      <c r="P35" s="191"/>
      <c r="Q35" s="191"/>
      <c r="R35" s="191"/>
      <c r="S35" s="191"/>
      <c r="T35" s="191"/>
      <c r="U35" s="191"/>
      <c r="V35" s="192"/>
      <c r="W35" s="166"/>
      <c r="X35" s="167"/>
      <c r="Y35" s="167"/>
      <c r="Z35" s="167"/>
      <c r="AA35" s="167"/>
      <c r="AB35" s="167"/>
      <c r="AC35" s="167"/>
      <c r="AD35" s="167"/>
      <c r="AE35" s="34"/>
    </row>
    <row r="36" spans="1:50" ht="25" customHeight="1" x14ac:dyDescent="0.25">
      <c r="B36" s="166"/>
      <c r="C36" s="167"/>
      <c r="D36" s="167"/>
      <c r="E36" s="167"/>
      <c r="F36" s="167"/>
      <c r="G36" s="167"/>
      <c r="H36" s="167"/>
      <c r="I36" s="167"/>
      <c r="J36" s="167"/>
      <c r="K36" s="167"/>
      <c r="L36" s="168"/>
      <c r="M36" s="190" t="s">
        <v>154</v>
      </c>
      <c r="N36" s="191"/>
      <c r="O36" s="191"/>
      <c r="P36" s="191"/>
      <c r="Q36" s="191"/>
      <c r="R36" s="191"/>
      <c r="S36" s="191"/>
      <c r="T36" s="191"/>
      <c r="U36" s="191"/>
      <c r="V36" s="192"/>
      <c r="W36" s="166"/>
      <c r="X36" s="167"/>
      <c r="Y36" s="167"/>
      <c r="Z36" s="167"/>
      <c r="AA36" s="167"/>
      <c r="AB36" s="167"/>
      <c r="AC36" s="167"/>
      <c r="AD36" s="167"/>
      <c r="AE36" s="34"/>
    </row>
    <row r="37" spans="1:50" ht="28" customHeight="1" x14ac:dyDescent="0.25">
      <c r="B37" s="166"/>
      <c r="C37" s="167"/>
      <c r="D37" s="167"/>
      <c r="E37" s="167"/>
      <c r="F37" s="167"/>
      <c r="G37" s="167"/>
      <c r="H37" s="167"/>
      <c r="I37" s="167"/>
      <c r="J37" s="167"/>
      <c r="K37" s="167"/>
      <c r="L37" s="168"/>
      <c r="M37" s="190" t="s">
        <v>2</v>
      </c>
      <c r="N37" s="191"/>
      <c r="O37" s="191"/>
      <c r="P37" s="191"/>
      <c r="Q37" s="191"/>
      <c r="R37" s="191"/>
      <c r="S37" s="191"/>
      <c r="T37" s="191"/>
      <c r="U37" s="191"/>
      <c r="V37" s="192"/>
      <c r="W37" s="166"/>
      <c r="X37" s="167"/>
      <c r="Y37" s="167"/>
      <c r="Z37" s="167"/>
      <c r="AA37" s="167"/>
      <c r="AB37" s="167"/>
      <c r="AC37" s="167"/>
      <c r="AD37" s="167"/>
      <c r="AE37" s="34"/>
    </row>
    <row r="38" spans="1:50" ht="27" customHeight="1" x14ac:dyDescent="0.25">
      <c r="B38" s="166"/>
      <c r="C38" s="167"/>
      <c r="D38" s="167"/>
      <c r="E38" s="167"/>
      <c r="F38" s="167"/>
      <c r="G38" s="167"/>
      <c r="H38" s="167"/>
      <c r="I38" s="167"/>
      <c r="J38" s="167"/>
      <c r="K38" s="167"/>
      <c r="L38" s="168"/>
      <c r="M38" s="190" t="s">
        <v>3</v>
      </c>
      <c r="N38" s="191"/>
      <c r="O38" s="191"/>
      <c r="P38" s="191"/>
      <c r="Q38" s="191"/>
      <c r="R38" s="191"/>
      <c r="S38" s="191"/>
      <c r="T38" s="191"/>
      <c r="U38" s="191"/>
      <c r="V38" s="192"/>
      <c r="W38" s="166"/>
      <c r="X38" s="167"/>
      <c r="Y38" s="167"/>
      <c r="Z38" s="167"/>
      <c r="AA38" s="167"/>
      <c r="AB38" s="167"/>
      <c r="AC38" s="167"/>
      <c r="AD38" s="167"/>
      <c r="AE38" s="34"/>
    </row>
    <row r="39" spans="1:50" ht="35" customHeight="1" x14ac:dyDescent="0.25">
      <c r="B39" s="166"/>
      <c r="C39" s="167"/>
      <c r="D39" s="167"/>
      <c r="E39" s="167"/>
      <c r="F39" s="167"/>
      <c r="G39" s="167"/>
      <c r="H39" s="167"/>
      <c r="I39" s="167"/>
      <c r="J39" s="167"/>
      <c r="K39" s="167"/>
      <c r="L39" s="168"/>
      <c r="M39" s="190"/>
      <c r="N39" s="191"/>
      <c r="O39" s="191"/>
      <c r="P39" s="191"/>
      <c r="Q39" s="191"/>
      <c r="R39" s="191"/>
      <c r="S39" s="191"/>
      <c r="T39" s="191"/>
      <c r="U39" s="191"/>
      <c r="V39" s="192"/>
      <c r="W39" s="166"/>
      <c r="X39" s="167"/>
      <c r="Y39" s="167"/>
      <c r="Z39" s="167"/>
      <c r="AA39" s="167"/>
      <c r="AB39" s="167"/>
      <c r="AC39" s="167"/>
      <c r="AD39" s="167"/>
      <c r="AE39" s="34"/>
    </row>
    <row r="40" spans="1:50" ht="60" customHeight="1" x14ac:dyDescent="0.25">
      <c r="B40" s="166"/>
      <c r="C40" s="167"/>
      <c r="D40" s="167"/>
      <c r="E40" s="167"/>
      <c r="F40" s="167"/>
      <c r="G40" s="167"/>
      <c r="H40" s="167"/>
      <c r="I40" s="167"/>
      <c r="J40" s="167"/>
      <c r="K40" s="167"/>
      <c r="L40" s="168"/>
      <c r="M40" s="190" t="s">
        <v>155</v>
      </c>
      <c r="N40" s="191"/>
      <c r="O40" s="191"/>
      <c r="P40" s="191"/>
      <c r="Q40" s="191"/>
      <c r="R40" s="191"/>
      <c r="S40" s="191"/>
      <c r="T40" s="191"/>
      <c r="U40" s="191"/>
      <c r="V40" s="192"/>
      <c r="W40" s="166"/>
      <c r="X40" s="167"/>
      <c r="Y40" s="167"/>
      <c r="Z40" s="167"/>
      <c r="AA40" s="167"/>
      <c r="AB40" s="167"/>
      <c r="AC40" s="167"/>
      <c r="AD40" s="167"/>
      <c r="AE40" s="34"/>
    </row>
    <row r="41" spans="1:50" ht="37" customHeight="1" x14ac:dyDescent="0.25">
      <c r="B41" s="193" t="s">
        <v>4</v>
      </c>
      <c r="C41" s="194"/>
      <c r="D41" s="194"/>
      <c r="E41" s="194"/>
      <c r="F41" s="194"/>
      <c r="G41" s="194"/>
      <c r="H41" s="194"/>
      <c r="I41" s="194"/>
      <c r="J41" s="194"/>
      <c r="K41" s="194"/>
      <c r="L41" s="195"/>
      <c r="M41" s="190"/>
      <c r="N41" s="191"/>
      <c r="O41" s="191"/>
      <c r="P41" s="191"/>
      <c r="Q41" s="191"/>
      <c r="R41" s="191"/>
      <c r="S41" s="191"/>
      <c r="T41" s="191"/>
      <c r="U41" s="191"/>
      <c r="V41" s="192"/>
      <c r="W41" s="193" t="s">
        <v>4</v>
      </c>
      <c r="X41" s="194"/>
      <c r="Y41" s="194"/>
      <c r="Z41" s="194"/>
      <c r="AA41" s="194"/>
      <c r="AB41" s="194"/>
      <c r="AC41" s="194"/>
      <c r="AD41" s="194"/>
      <c r="AE41" s="34"/>
    </row>
    <row r="42" spans="1:50" ht="33" customHeight="1" x14ac:dyDescent="0.25">
      <c r="B42" s="196" t="s">
        <v>5</v>
      </c>
      <c r="C42" s="197"/>
      <c r="D42" s="197"/>
      <c r="E42" s="197"/>
      <c r="F42" s="197"/>
      <c r="G42" s="197"/>
      <c r="H42" s="197"/>
      <c r="I42" s="197"/>
      <c r="J42" s="197"/>
      <c r="K42" s="197"/>
      <c r="L42" s="198"/>
      <c r="M42" s="187" t="s">
        <v>156</v>
      </c>
      <c r="N42" s="188"/>
      <c r="O42" s="188"/>
      <c r="P42" s="188"/>
      <c r="Q42" s="188"/>
      <c r="R42" s="188"/>
      <c r="S42" s="188"/>
      <c r="T42" s="188"/>
      <c r="U42" s="188"/>
      <c r="V42" s="189"/>
      <c r="W42" s="196" t="s">
        <v>5</v>
      </c>
      <c r="X42" s="197"/>
      <c r="Y42" s="197"/>
      <c r="Z42" s="197"/>
      <c r="AA42" s="197"/>
      <c r="AB42" s="197"/>
      <c r="AC42" s="197"/>
      <c r="AD42" s="197"/>
      <c r="AE42" s="34"/>
    </row>
    <row r="43" spans="1:50" ht="34" customHeight="1" thickBot="1" x14ac:dyDescent="0.3">
      <c r="B43" s="199" t="s">
        <v>6</v>
      </c>
      <c r="C43" s="200"/>
      <c r="D43" s="200"/>
      <c r="E43" s="200"/>
      <c r="F43" s="200"/>
      <c r="G43" s="200"/>
      <c r="H43" s="200"/>
      <c r="I43" s="200"/>
      <c r="J43" s="200"/>
      <c r="K43" s="200"/>
      <c r="L43" s="201"/>
      <c r="M43" s="190"/>
      <c r="N43" s="191"/>
      <c r="O43" s="191"/>
      <c r="P43" s="191"/>
      <c r="Q43" s="191"/>
      <c r="R43" s="191"/>
      <c r="S43" s="191"/>
      <c r="T43" s="191"/>
      <c r="U43" s="191"/>
      <c r="V43" s="192"/>
      <c r="W43" s="199" t="s">
        <v>6</v>
      </c>
      <c r="X43" s="200"/>
      <c r="Y43" s="200"/>
      <c r="Z43" s="200"/>
      <c r="AA43" s="200"/>
      <c r="AB43" s="200"/>
      <c r="AC43" s="200"/>
      <c r="AD43" s="200"/>
      <c r="AE43" s="34"/>
    </row>
    <row r="44" spans="1:50" ht="63" customHeight="1" thickBot="1" x14ac:dyDescent="0.25">
      <c r="A44" s="170" t="s">
        <v>7</v>
      </c>
      <c r="B44" s="170" t="s">
        <v>7</v>
      </c>
      <c r="C44" s="170" t="s">
        <v>7</v>
      </c>
      <c r="D44" s="174" t="s">
        <v>8</v>
      </c>
      <c r="E44" s="175"/>
      <c r="F44" s="181" t="s">
        <v>157</v>
      </c>
      <c r="G44" s="182"/>
      <c r="H44" s="182"/>
      <c r="I44" s="183"/>
      <c r="J44" s="300" t="s">
        <v>178</v>
      </c>
      <c r="K44" s="301"/>
      <c r="L44" s="305" t="s">
        <v>301</v>
      </c>
      <c r="M44" s="306" t="s">
        <v>12</v>
      </c>
      <c r="N44" s="308" t="s">
        <v>96</v>
      </c>
      <c r="O44" s="309"/>
      <c r="P44" s="309"/>
      <c r="Q44" s="309"/>
      <c r="R44" s="309"/>
      <c r="S44" s="309"/>
      <c r="T44" s="309"/>
      <c r="U44" s="309"/>
      <c r="V44" s="309"/>
      <c r="W44" s="309"/>
      <c r="X44" s="309"/>
      <c r="Y44" s="309"/>
      <c r="Z44" s="309"/>
      <c r="AA44" s="309"/>
      <c r="AB44" s="309"/>
      <c r="AC44" s="309"/>
      <c r="AD44" s="310"/>
    </row>
    <row r="45" spans="1:50" ht="71.25" customHeight="1" thickBot="1" x14ac:dyDescent="0.25">
      <c r="A45" s="171"/>
      <c r="B45" s="171"/>
      <c r="C45" s="171"/>
      <c r="D45" s="176"/>
      <c r="E45" s="177"/>
      <c r="F45" s="184"/>
      <c r="G45" s="185"/>
      <c r="H45" s="185"/>
      <c r="I45" s="186"/>
      <c r="J45" s="302"/>
      <c r="K45" s="303"/>
      <c r="L45" s="305"/>
      <c r="M45" s="307"/>
      <c r="N45" s="295" t="s">
        <v>170</v>
      </c>
      <c r="O45" s="296"/>
      <c r="P45" s="294" t="s">
        <v>11</v>
      </c>
      <c r="Q45" s="262" t="s">
        <v>193</v>
      </c>
      <c r="R45" s="263"/>
      <c r="S45" s="262" t="s">
        <v>194</v>
      </c>
      <c r="T45" s="263"/>
      <c r="U45" s="266" t="s">
        <v>281</v>
      </c>
      <c r="V45" s="256" t="s">
        <v>195</v>
      </c>
      <c r="W45" s="256"/>
      <c r="X45" s="256"/>
      <c r="Y45" s="256"/>
      <c r="Z45" s="256" t="s">
        <v>196</v>
      </c>
      <c r="AA45" s="257"/>
      <c r="AB45" s="257"/>
      <c r="AC45" s="298" t="s">
        <v>180</v>
      </c>
      <c r="AD45" s="298"/>
      <c r="AI45" s="250" t="s">
        <v>127</v>
      </c>
      <c r="AJ45" s="251"/>
      <c r="AK45" s="251"/>
      <c r="AL45" s="251"/>
      <c r="AM45" s="251"/>
      <c r="AN45" s="251"/>
      <c r="AO45" s="251"/>
      <c r="AP45" s="251"/>
      <c r="AQ45" s="251"/>
      <c r="AR45" s="251"/>
      <c r="AS45" s="251"/>
      <c r="AT45" s="251"/>
      <c r="AU45" s="251"/>
      <c r="AV45" s="251"/>
      <c r="AW45" s="251"/>
      <c r="AX45" s="252"/>
    </row>
    <row r="46" spans="1:50" ht="12" customHeight="1" thickBot="1" x14ac:dyDescent="0.25">
      <c r="A46" s="171"/>
      <c r="B46" s="171"/>
      <c r="C46" s="171"/>
      <c r="D46" s="172" t="s">
        <v>9</v>
      </c>
      <c r="E46" s="173"/>
      <c r="F46" s="178" t="s">
        <v>177</v>
      </c>
      <c r="G46" s="179"/>
      <c r="H46" s="179"/>
      <c r="I46" s="180"/>
      <c r="J46" s="290" t="s">
        <v>166</v>
      </c>
      <c r="K46" s="292" t="s">
        <v>169</v>
      </c>
      <c r="L46" s="291" t="s">
        <v>10</v>
      </c>
      <c r="M46" s="304" t="s">
        <v>13</v>
      </c>
      <c r="N46" s="296"/>
      <c r="O46" s="296"/>
      <c r="P46" s="294"/>
      <c r="Q46" s="264"/>
      <c r="R46" s="265"/>
      <c r="S46" s="264"/>
      <c r="T46" s="265"/>
      <c r="U46" s="267"/>
      <c r="V46" s="258" t="s">
        <v>126</v>
      </c>
      <c r="W46" s="258"/>
      <c r="X46" s="258" t="s">
        <v>42</v>
      </c>
      <c r="Y46" s="260" t="s">
        <v>125</v>
      </c>
      <c r="Z46" s="258" t="s">
        <v>126</v>
      </c>
      <c r="AA46" s="258" t="s">
        <v>42</v>
      </c>
      <c r="AB46" s="260" t="s">
        <v>125</v>
      </c>
      <c r="AC46" s="298"/>
      <c r="AD46" s="298"/>
      <c r="AE46" s="32"/>
      <c r="AF46" s="136">
        <v>0.11388888888888889</v>
      </c>
      <c r="AG46" s="136">
        <v>0.5</v>
      </c>
      <c r="AI46" s="253" t="s">
        <v>128</v>
      </c>
      <c r="AJ46" s="253"/>
      <c r="AK46" s="253"/>
      <c r="AL46" s="253"/>
      <c r="AM46" s="253"/>
      <c r="AN46" s="253" t="s">
        <v>129</v>
      </c>
      <c r="AO46" s="253"/>
      <c r="AP46" s="253"/>
      <c r="AQ46" s="253"/>
      <c r="AR46" s="253"/>
      <c r="AS46" s="26"/>
      <c r="AT46" s="26"/>
      <c r="AU46" s="26"/>
      <c r="AV46" s="27"/>
    </row>
    <row r="47" spans="1:50" ht="12.75" customHeight="1" thickBot="1" x14ac:dyDescent="0.25">
      <c r="A47" s="171"/>
      <c r="B47" s="171"/>
      <c r="C47" s="171"/>
      <c r="D47" s="172"/>
      <c r="E47" s="173"/>
      <c r="F47" s="178"/>
      <c r="G47" s="179"/>
      <c r="H47" s="179"/>
      <c r="I47" s="180"/>
      <c r="J47" s="291"/>
      <c r="K47" s="293"/>
      <c r="L47" s="291"/>
      <c r="M47" s="304"/>
      <c r="N47" s="297"/>
      <c r="O47" s="297"/>
      <c r="P47" s="294"/>
      <c r="Q47" s="264"/>
      <c r="R47" s="265"/>
      <c r="S47" s="264"/>
      <c r="T47" s="265"/>
      <c r="U47" s="267"/>
      <c r="V47" s="258"/>
      <c r="W47" s="258"/>
      <c r="X47" s="258"/>
      <c r="Y47" s="260"/>
      <c r="Z47" s="258"/>
      <c r="AA47" s="258"/>
      <c r="AB47" s="260"/>
      <c r="AC47" s="298"/>
      <c r="AD47" s="298"/>
      <c r="AE47" s="32"/>
      <c r="AF47" s="136">
        <v>0.99998842592592585</v>
      </c>
      <c r="AG47" s="136">
        <v>6.9444444444444447E-4</v>
      </c>
      <c r="AI47" s="254"/>
      <c r="AJ47" s="254"/>
      <c r="AK47" s="254"/>
      <c r="AL47" s="254"/>
      <c r="AM47" s="254"/>
      <c r="AN47" s="254"/>
      <c r="AO47" s="254"/>
      <c r="AP47" s="254"/>
      <c r="AQ47" s="254"/>
      <c r="AR47" s="254"/>
      <c r="AS47" s="30"/>
      <c r="AT47" s="30"/>
      <c r="AU47" s="30"/>
      <c r="AV47" s="28"/>
    </row>
    <row r="48" spans="1:50" ht="15.75" customHeight="1" thickBot="1" x14ac:dyDescent="0.25">
      <c r="A48" s="171"/>
      <c r="B48" s="171"/>
      <c r="C48" s="171"/>
      <c r="D48" s="172"/>
      <c r="E48" s="173"/>
      <c r="F48" s="29"/>
      <c r="G48" s="31" t="s">
        <v>167</v>
      </c>
      <c r="H48" s="31" t="s">
        <v>168</v>
      </c>
      <c r="I48" s="96" t="s">
        <v>14</v>
      </c>
      <c r="J48" s="291"/>
      <c r="K48" s="293"/>
      <c r="L48" s="291"/>
      <c r="M48" s="304"/>
      <c r="N48" s="100" t="s">
        <v>14</v>
      </c>
      <c r="O48" s="101" t="s">
        <v>15</v>
      </c>
      <c r="P48" s="294"/>
      <c r="Q48" s="264"/>
      <c r="R48" s="265"/>
      <c r="S48" s="264"/>
      <c r="T48" s="265"/>
      <c r="U48" s="267"/>
      <c r="V48" s="259"/>
      <c r="W48" s="259"/>
      <c r="X48" s="259"/>
      <c r="Y48" s="261"/>
      <c r="Z48" s="259"/>
      <c r="AA48" s="259"/>
      <c r="AB48" s="261"/>
      <c r="AC48" s="299"/>
      <c r="AD48" s="299"/>
      <c r="AF48" s="136">
        <v>1.1574074074074073E-5</v>
      </c>
      <c r="AG48" s="136">
        <v>0</v>
      </c>
      <c r="AI48" s="255"/>
      <c r="AJ48" s="255"/>
      <c r="AK48" s="255"/>
      <c r="AL48" s="255"/>
      <c r="AM48" s="255"/>
      <c r="AN48" s="255"/>
      <c r="AO48" s="255"/>
      <c r="AP48" s="255"/>
      <c r="AQ48" s="255"/>
      <c r="AR48" s="255"/>
    </row>
    <row r="49" spans="1:45" ht="15.75" customHeight="1" thickBot="1" x14ac:dyDescent="0.25">
      <c r="A49" s="115">
        <f>A48+1</f>
        <v>1</v>
      </c>
      <c r="B49" s="116"/>
      <c r="C49" s="116"/>
      <c r="D49" s="115">
        <v>-1136</v>
      </c>
      <c r="E49" s="117"/>
      <c r="F49" s="143">
        <v>44955</v>
      </c>
      <c r="G49" s="144">
        <f t="shared" ref="G49:G112" si="0">MONTH(F49)</f>
        <v>1</v>
      </c>
      <c r="H49" s="144">
        <f t="shared" ref="H49:H112" si="1">DAY(F49)</f>
        <v>29</v>
      </c>
      <c r="I49" s="145" t="str">
        <f t="shared" ref="I49:I112" si="2">IF(AND(K49="Day 6",N49&lt;&gt;""),"AM 6th Day",IF(AND(K49="Day 7",N49&lt;&gt;""),"AM 7th Day",IF(AND(J49="Thu",N49=""),"PM Friday",IF(AND(J49="Fri",N49=""),"PM Saturday",""))))</f>
        <v>PM Saturday</v>
      </c>
      <c r="J49" s="107" t="s">
        <v>31</v>
      </c>
      <c r="K49" s="146" t="str">
        <f t="shared" ref="K49:K112" si="3">IF(M49&lt;&gt;"",IF(O49&lt;&gt;"",IF(J49="Sun","Day 3",IF(J49="Mon","Day 4",IF(J49="Tue","Day 5",IF(J49="Wed","Day 6",IF(J49="Thu","Day 7",IF(J49="Fri","Day 1",IF(J49="Sat","Day 2",""))))))),IF(OR(O49&gt;=AB49,O49&gt;=AA49,O49&gt;=Z49),IF(J49="Sun","Day 2",IF(J49="Mon","Day 3",IF(J49="Tue","Day 4",IF(J49="Wed","Day 5",IF(J49="Thu","Day 6",IF(J49="Fri","Day 7",IF(J49="Sat","Day 1",""))))))))),"")</f>
        <v>Day 1</v>
      </c>
      <c r="L49" s="115" t="s">
        <v>294</v>
      </c>
      <c r="M49" s="147">
        <f>($AE49+1-TIME(INT($AF49/3600),INT(MOD($AF49/3600,60)),MOD($AF49,60)))</f>
        <v>1.6323032407407407</v>
      </c>
      <c r="N49" s="148" t="str">
        <f t="shared" ref="N49" si="4">IF((M49-$AF$46-1)&gt;$AG$48,IF((M49-$AF$46-1)&lt;$AG$46,M49-$AF$46-1,""),"")</f>
        <v/>
      </c>
      <c r="O49" s="148">
        <f>IF(($M49-$AF$46-1)&gt;$AG$48,IF(($M49-$AF$46-1)&gt;$AG$46,$M49-$AF$46-1,""),IF($AF$47-$AF$46+$M49+$AG$47-1&gt;$AG$46,($AF$47-$AF$46+$M49+$AG$47-1),""))</f>
        <v>0.51841435185185181</v>
      </c>
      <c r="P49" s="108"/>
      <c r="Q49" s="109"/>
      <c r="R49" s="109"/>
      <c r="S49" s="109"/>
      <c r="T49" s="109"/>
      <c r="U49" s="110"/>
      <c r="V49" s="109"/>
      <c r="W49" s="109"/>
      <c r="X49" s="109"/>
      <c r="Y49" s="119"/>
      <c r="Z49" s="109"/>
      <c r="AA49" s="109"/>
      <c r="AB49" s="119"/>
      <c r="AC49" s="107"/>
      <c r="AD49" s="107"/>
      <c r="AE49" s="118">
        <v>0.92924768518518519</v>
      </c>
      <c r="AF49" s="111">
        <v>27816</v>
      </c>
      <c r="AG49" s="123">
        <f>$AE49-TIME(INT($AF49/3600),INT(MOD($AF49/3600,60)),MOD($AF49,60))</f>
        <v>0.63230324074074074</v>
      </c>
      <c r="AH49" s="7">
        <f>$AE49-TIME(INT($AF49/3600),INT(MOD($AF49/3600,60)),0)</f>
        <v>0.63271990740740747</v>
      </c>
      <c r="AI49" s="7">
        <f>$AE49-TIME(INT($AF49/3600),0,0)</f>
        <v>0.63758101851851845</v>
      </c>
      <c r="AJ49" s="30"/>
      <c r="AK49" s="30"/>
      <c r="AL49" s="30"/>
      <c r="AM49">
        <f>AF49/3600</f>
        <v>7.7266666666666666</v>
      </c>
      <c r="AN49" s="30"/>
      <c r="AO49" s="30"/>
      <c r="AP49" s="30"/>
      <c r="AQ49" s="30"/>
      <c r="AR49" s="4"/>
    </row>
    <row r="50" spans="1:45" ht="15.75" customHeight="1" thickBot="1" x14ac:dyDescent="0.25">
      <c r="A50" s="115">
        <f t="shared" ref="A50:A113" si="5">A49+1</f>
        <v>2</v>
      </c>
      <c r="B50" s="116"/>
      <c r="C50" s="116"/>
      <c r="D50" s="115">
        <v>-1136</v>
      </c>
      <c r="E50" s="117"/>
      <c r="F50" s="143">
        <v>45131</v>
      </c>
      <c r="G50" s="144">
        <f t="shared" si="0"/>
        <v>7</v>
      </c>
      <c r="H50" s="144">
        <f t="shared" si="1"/>
        <v>24</v>
      </c>
      <c r="I50" s="145" t="str">
        <f t="shared" si="2"/>
        <v/>
      </c>
      <c r="J50" s="107" t="s">
        <v>23</v>
      </c>
      <c r="K50" s="144" t="str">
        <f t="shared" si="3"/>
        <v>Day 2</v>
      </c>
      <c r="L50" s="115" t="s">
        <v>294</v>
      </c>
      <c r="M50" s="147">
        <f t="shared" ref="M50:M112" si="6">($AE50+1-TIME(INT($AF50/3600),INT(MOD($AF50/3600,60)),MOD($AF50,60)))</f>
        <v>1.3209837962962965</v>
      </c>
      <c r="N50" s="148">
        <f>IF((M50-$AF$46-1)&gt;$AG$48,IF((M50-$AF$46-1)&lt;$AG$46,M50-$AF$46-1,""),"")</f>
        <v>0.20709490740740755</v>
      </c>
      <c r="O50" s="148" t="str">
        <f t="shared" ref="O50:O113" si="7">IF(($M50-$AF$46-1)&gt;$AG$48,IF(($M50-$AF$46-1)&gt;$AG$46,$M50-$AF$46-1,""),IF($AF$47-$AF$46+$M50+$AG$47-1&gt;$AG$46,($AF$47-$AF$46+$M50+$AG$47-1),""))</f>
        <v/>
      </c>
      <c r="P50" s="108"/>
      <c r="Q50" s="109"/>
      <c r="R50" s="109"/>
      <c r="S50" s="109"/>
      <c r="T50" s="109"/>
      <c r="U50" s="110"/>
      <c r="V50" s="109"/>
      <c r="W50" s="109"/>
      <c r="X50" s="109"/>
      <c r="Y50" s="119"/>
      <c r="Z50" s="109"/>
      <c r="AA50" s="109"/>
      <c r="AB50" s="119"/>
      <c r="AC50" s="107"/>
      <c r="AD50" s="107"/>
      <c r="AE50" s="118">
        <v>0.61782407407407403</v>
      </c>
      <c r="AF50" s="111">
        <v>27807</v>
      </c>
      <c r="AG50" s="33">
        <f>$AE50-TIME(INT($AF50/3600),INT(MOD($AF50/3600,60)),MOD($AF50,60))</f>
        <v>0.32098379629629625</v>
      </c>
      <c r="AH50" s="7">
        <f>$AE50-TIME(INT($AF50/3600),INT(MOD($AF50/3600,60)),0)</f>
        <v>0.32129629629629625</v>
      </c>
      <c r="AI50" s="7">
        <f>$AE50-TIME(INT($AF50/3600),0,0)</f>
        <v>0.32615740740740734</v>
      </c>
      <c r="AJ50" s="30"/>
      <c r="AK50" s="30"/>
      <c r="AL50" s="30"/>
      <c r="AM50" s="30"/>
      <c r="AN50" s="30" t="str">
        <f>IF((M50-$AF$46)&gt;$AG$48,IF((M50-$AF$46)&lt;$AG$46,M50-$AF$46,""),"")</f>
        <v/>
      </c>
      <c r="AO50" s="30"/>
      <c r="AP50" s="30"/>
      <c r="AQ50" s="30"/>
      <c r="AR50" s="80">
        <f>IF((M50-$AF$46-1)&gt;$AG$48,IF((M50-$AF$46-1)&lt;$AG$46,M50-$AF$46-1,""),"")</f>
        <v>0.20709490740740755</v>
      </c>
      <c r="AS50" s="33">
        <f>M50-$AF$46</f>
        <v>1.2070949074074075</v>
      </c>
    </row>
    <row r="51" spans="1:45" ht="15.75" customHeight="1" thickBot="1" x14ac:dyDescent="0.25">
      <c r="A51" s="115">
        <f t="shared" si="5"/>
        <v>3</v>
      </c>
      <c r="B51" s="116"/>
      <c r="C51" s="116"/>
      <c r="D51" s="115">
        <v>-1135</v>
      </c>
      <c r="E51" s="117"/>
      <c r="F51" s="143">
        <v>44943</v>
      </c>
      <c r="G51" s="144">
        <f t="shared" si="0"/>
        <v>1</v>
      </c>
      <c r="H51" s="144">
        <f t="shared" si="1"/>
        <v>17</v>
      </c>
      <c r="I51" s="145" t="str">
        <f t="shared" si="2"/>
        <v/>
      </c>
      <c r="J51" s="107" t="s">
        <v>16</v>
      </c>
      <c r="K51" s="144" t="str">
        <f t="shared" si="3"/>
        <v>Day 4</v>
      </c>
      <c r="L51" s="115" t="s">
        <v>295</v>
      </c>
      <c r="M51" s="147">
        <f t="shared" si="6"/>
        <v>1.6090856481481484</v>
      </c>
      <c r="N51" s="148">
        <f t="shared" ref="N51:N114" si="8">IF((M51-$AF$46-1)&gt;$AG$48,IF((M51-$AF$46-1)&lt;$AG$46,M51-$AF$46-1,""),"")</f>
        <v>0.49519675925925943</v>
      </c>
      <c r="O51" s="148" t="str">
        <f t="shared" si="7"/>
        <v/>
      </c>
      <c r="P51" s="108"/>
      <c r="Q51" s="109"/>
      <c r="R51" s="109"/>
      <c r="S51" s="109"/>
      <c r="T51" s="109"/>
      <c r="U51" s="110"/>
      <c r="V51" s="109"/>
      <c r="W51" s="109"/>
      <c r="X51" s="109"/>
      <c r="Y51" s="119"/>
      <c r="Z51" s="109"/>
      <c r="AA51" s="109"/>
      <c r="AB51" s="119"/>
      <c r="AC51" s="107"/>
      <c r="AD51" s="107"/>
      <c r="AE51" s="118">
        <v>0.90582175925925934</v>
      </c>
      <c r="AF51" s="111">
        <v>27798</v>
      </c>
      <c r="AG51" s="33"/>
      <c r="AI51" s="30"/>
      <c r="AJ51" s="30"/>
      <c r="AK51" s="30"/>
      <c r="AL51" s="30"/>
      <c r="AM51" s="30"/>
      <c r="AN51" s="30"/>
      <c r="AO51" s="30"/>
      <c r="AP51" s="30"/>
      <c r="AQ51" s="30"/>
      <c r="AR51" s="80">
        <f>M50</f>
        <v>1.3209837962962965</v>
      </c>
    </row>
    <row r="52" spans="1:45" ht="15.75" customHeight="1" thickBot="1" x14ac:dyDescent="0.25">
      <c r="A52" s="115">
        <f t="shared" si="5"/>
        <v>4</v>
      </c>
      <c r="B52" s="116"/>
      <c r="C52" s="116"/>
      <c r="D52" s="115">
        <v>-1135</v>
      </c>
      <c r="E52" s="117"/>
      <c r="F52" s="143">
        <v>45121</v>
      </c>
      <c r="G52" s="144">
        <f t="shared" si="0"/>
        <v>7</v>
      </c>
      <c r="H52" s="144">
        <f t="shared" si="1"/>
        <v>14</v>
      </c>
      <c r="I52" s="145" t="str">
        <f t="shared" si="2"/>
        <v>PM Saturday</v>
      </c>
      <c r="J52" s="107" t="s">
        <v>31</v>
      </c>
      <c r="K52" s="146" t="str">
        <f t="shared" si="3"/>
        <v>Day 1</v>
      </c>
      <c r="L52" s="115" t="s">
        <v>295</v>
      </c>
      <c r="M52" s="147">
        <f t="shared" si="6"/>
        <v>0.99546296296296299</v>
      </c>
      <c r="N52" s="148" t="str">
        <f t="shared" si="8"/>
        <v/>
      </c>
      <c r="O52" s="148">
        <f t="shared" si="7"/>
        <v>0.88225694444444436</v>
      </c>
      <c r="P52" s="108"/>
      <c r="Q52" s="109"/>
      <c r="R52" s="109"/>
      <c r="S52" s="109"/>
      <c r="T52" s="109"/>
      <c r="U52" s="110"/>
      <c r="V52" s="109"/>
      <c r="W52" s="109"/>
      <c r="X52" s="109"/>
      <c r="Y52" s="119"/>
      <c r="Z52" s="109"/>
      <c r="AA52" s="109"/>
      <c r="AB52" s="119"/>
      <c r="AC52" s="107"/>
      <c r="AD52" s="107"/>
      <c r="AE52" s="118">
        <v>0.2920949074074074</v>
      </c>
      <c r="AF52" s="111">
        <v>27789</v>
      </c>
      <c r="AG52" s="123">
        <f>IF($AF52/(24*3600)&lt;=$AE52,($AE49+24*3600-TIME(INT($AF49/3600),INT(MOD($AF49/3600,60)),MOD($AF49,60))),$AE49-TIME(INT($AF49/3600),INT(MOD($AF49/3600,60)),MOD($AF49,60)))</f>
        <v>0.63230324074074074</v>
      </c>
      <c r="AI52" s="30"/>
      <c r="AJ52" s="30"/>
      <c r="AK52" s="30"/>
      <c r="AL52" s="30"/>
      <c r="AM52" s="30"/>
      <c r="AN52" s="30"/>
      <c r="AO52" s="30"/>
      <c r="AP52" s="30"/>
      <c r="AQ52" s="30"/>
      <c r="AR52" s="80">
        <f>AF46</f>
        <v>0.11388888888888889</v>
      </c>
    </row>
    <row r="53" spans="1:45" ht="15.75" customHeight="1" thickBot="1" x14ac:dyDescent="0.25">
      <c r="A53" s="115">
        <f t="shared" si="5"/>
        <v>5</v>
      </c>
      <c r="B53" s="116"/>
      <c r="C53" s="116"/>
      <c r="D53" s="115">
        <v>-1135</v>
      </c>
      <c r="E53" s="117"/>
      <c r="F53" s="143">
        <v>45268</v>
      </c>
      <c r="G53" s="144">
        <f t="shared" si="0"/>
        <v>12</v>
      </c>
      <c r="H53" s="144">
        <f t="shared" si="1"/>
        <v>8</v>
      </c>
      <c r="I53" s="145" t="str">
        <f t="shared" si="2"/>
        <v/>
      </c>
      <c r="J53" s="107"/>
      <c r="K53" s="144" t="str">
        <f t="shared" si="3"/>
        <v/>
      </c>
      <c r="L53" s="149" t="s">
        <v>296</v>
      </c>
      <c r="M53" s="147">
        <f t="shared" si="6"/>
        <v>1.1511226851851852</v>
      </c>
      <c r="N53" s="148">
        <f t="shared" si="8"/>
        <v>3.7233796296296306E-2</v>
      </c>
      <c r="O53" s="148" t="str">
        <f t="shared" si="7"/>
        <v/>
      </c>
      <c r="P53" s="108"/>
      <c r="Q53" s="109"/>
      <c r="R53" s="109"/>
      <c r="S53" s="109"/>
      <c r="T53" s="109"/>
      <c r="U53" s="110"/>
      <c r="V53" s="109"/>
      <c r="W53" s="109"/>
      <c r="X53" s="109"/>
      <c r="Y53" s="119"/>
      <c r="Z53" s="109"/>
      <c r="AA53" s="109"/>
      <c r="AB53" s="119"/>
      <c r="AC53" s="107"/>
      <c r="AD53" s="107"/>
      <c r="AE53" s="118">
        <v>0.44766203703703705</v>
      </c>
      <c r="AF53" s="111">
        <v>27781</v>
      </c>
      <c r="AG53" s="33" t="str">
        <f t="shared" ref="AG53" si="9">IF($AF53/(24*3600)&lt;=$AE53,"true","false")</f>
        <v>true</v>
      </c>
      <c r="AH53" s="124" t="str">
        <f>IF(AG53="false",$AI53,"false")</f>
        <v>false</v>
      </c>
      <c r="AI53" s="30"/>
      <c r="AJ53" s="30"/>
      <c r="AK53" s="30"/>
      <c r="AL53" s="30"/>
      <c r="AM53" s="30"/>
      <c r="AN53" s="30"/>
      <c r="AO53" s="30"/>
      <c r="AP53" s="30"/>
      <c r="AQ53" s="30"/>
      <c r="AR53" s="80">
        <f>AG48</f>
        <v>0</v>
      </c>
    </row>
    <row r="54" spans="1:45" ht="15.75" customHeight="1" thickBot="1" x14ac:dyDescent="0.25">
      <c r="A54" s="115">
        <f t="shared" si="5"/>
        <v>6</v>
      </c>
      <c r="B54" s="116"/>
      <c r="C54" s="116"/>
      <c r="D54" s="115">
        <v>-1134</v>
      </c>
      <c r="E54" s="117"/>
      <c r="F54" s="143">
        <v>44933</v>
      </c>
      <c r="G54" s="144">
        <f t="shared" si="0"/>
        <v>1</v>
      </c>
      <c r="H54" s="144">
        <f t="shared" si="1"/>
        <v>7</v>
      </c>
      <c r="I54" s="145" t="str">
        <f t="shared" si="2"/>
        <v/>
      </c>
      <c r="J54" s="107"/>
      <c r="K54" s="144" t="str">
        <f t="shared" si="3"/>
        <v/>
      </c>
      <c r="L54" s="149" t="s">
        <v>296</v>
      </c>
      <c r="M54" s="147">
        <f t="shared" si="6"/>
        <v>0.73965277777777794</v>
      </c>
      <c r="N54" s="148" t="str">
        <f t="shared" si="8"/>
        <v/>
      </c>
      <c r="O54" s="148">
        <f t="shared" si="7"/>
        <v>0.62644675925925952</v>
      </c>
      <c r="P54" s="108"/>
      <c r="Q54" s="109"/>
      <c r="R54" s="109"/>
      <c r="S54" s="109"/>
      <c r="T54" s="109"/>
      <c r="U54" s="110"/>
      <c r="V54" s="109"/>
      <c r="W54" s="109"/>
      <c r="X54" s="109"/>
      <c r="Y54" s="119"/>
      <c r="Z54" s="109"/>
      <c r="AA54" s="109"/>
      <c r="AB54" s="119"/>
      <c r="AC54" s="107"/>
      <c r="AD54" s="107"/>
      <c r="AE54" s="118">
        <v>3.6180555555555556E-2</v>
      </c>
      <c r="AF54" s="111">
        <v>27780</v>
      </c>
      <c r="AG54" s="33">
        <f>IF($AF54/(24*3600)&lt;=$AE54,$AH54,$AI54)</f>
        <v>0.73965277777777794</v>
      </c>
      <c r="AH54" s="124" t="str">
        <f>IF(AG54="less than delta-T",$AI54,"false")</f>
        <v>false</v>
      </c>
      <c r="AI54" s="33">
        <f>($AE54+1-TIME(INT($AF54/3600),INT(MOD($AF54/3600,60)),MOD($AF54,60)))</f>
        <v>0.73965277777777794</v>
      </c>
      <c r="AJ54" s="30"/>
      <c r="AK54" s="30"/>
      <c r="AL54" s="30"/>
      <c r="AM54" s="30"/>
      <c r="AN54" s="30"/>
      <c r="AO54" s="30"/>
      <c r="AP54" s="30"/>
      <c r="AQ54" s="30"/>
      <c r="AR54" s="80">
        <f>AG46</f>
        <v>0.5</v>
      </c>
    </row>
    <row r="55" spans="1:45" ht="15.75" customHeight="1" thickBot="1" x14ac:dyDescent="0.25">
      <c r="A55" s="115">
        <f t="shared" si="5"/>
        <v>7</v>
      </c>
      <c r="B55" s="116"/>
      <c r="C55" s="116"/>
      <c r="D55" s="115">
        <v>-1134</v>
      </c>
      <c r="E55" s="117"/>
      <c r="F55" s="143">
        <v>45081</v>
      </c>
      <c r="G55" s="144">
        <f t="shared" si="0"/>
        <v>6</v>
      </c>
      <c r="H55" s="144">
        <f t="shared" si="1"/>
        <v>4</v>
      </c>
      <c r="I55" s="145" t="str">
        <f t="shared" si="2"/>
        <v/>
      </c>
      <c r="J55" s="107"/>
      <c r="K55" s="144" t="str">
        <f t="shared" si="3"/>
        <v/>
      </c>
      <c r="L55" s="149" t="s">
        <v>296</v>
      </c>
      <c r="M55" s="147">
        <f t="shared" si="6"/>
        <v>0.96655092592592584</v>
      </c>
      <c r="N55" s="148" t="str">
        <f t="shared" si="8"/>
        <v/>
      </c>
      <c r="O55" s="148">
        <f t="shared" si="7"/>
        <v>0.85334490740740732</v>
      </c>
      <c r="P55" s="108"/>
      <c r="Q55" s="109"/>
      <c r="R55" s="109"/>
      <c r="S55" s="109"/>
      <c r="T55" s="109"/>
      <c r="U55" s="110"/>
      <c r="V55" s="109"/>
      <c r="W55" s="109"/>
      <c r="X55" s="109"/>
      <c r="Y55" s="119"/>
      <c r="Z55" s="109"/>
      <c r="AA55" s="109"/>
      <c r="AB55" s="119"/>
      <c r="AC55" s="107"/>
      <c r="AD55" s="107"/>
      <c r="AE55" s="118">
        <v>0.26368055555555553</v>
      </c>
      <c r="AF55" s="111">
        <v>27772</v>
      </c>
      <c r="AG55" s="33">
        <f>$AE55+24*3600-TIME(INT($AF55/3600),INT(MOD($AF55/3600,60)),MOD($AF55,60))</f>
        <v>86399.966550925921</v>
      </c>
      <c r="AI55" s="30"/>
      <c r="AJ55" s="30"/>
      <c r="AK55" s="30"/>
      <c r="AL55" s="30"/>
      <c r="AM55" s="30"/>
      <c r="AN55" s="30"/>
      <c r="AO55" s="30"/>
      <c r="AP55" s="30"/>
      <c r="AQ55" s="30"/>
      <c r="AR55" s="135"/>
    </row>
    <row r="56" spans="1:45" ht="15.75" customHeight="1" thickBot="1" x14ac:dyDescent="0.25">
      <c r="A56" s="115">
        <f t="shared" si="5"/>
        <v>8</v>
      </c>
      <c r="B56" s="116"/>
      <c r="C56" s="116"/>
      <c r="D56" s="115">
        <v>-1134</v>
      </c>
      <c r="E56" s="117"/>
      <c r="F56" s="143">
        <v>45110</v>
      </c>
      <c r="G56" s="144">
        <f t="shared" si="0"/>
        <v>7</v>
      </c>
      <c r="H56" s="144">
        <f t="shared" si="1"/>
        <v>3</v>
      </c>
      <c r="I56" s="145" t="str">
        <f t="shared" si="2"/>
        <v/>
      </c>
      <c r="J56" s="107"/>
      <c r="K56" s="144" t="str">
        <f t="shared" si="3"/>
        <v/>
      </c>
      <c r="L56" s="149" t="s">
        <v>297</v>
      </c>
      <c r="M56" s="147">
        <f t="shared" si="6"/>
        <v>1.4729513888888888</v>
      </c>
      <c r="N56" s="148">
        <f t="shared" si="8"/>
        <v>0.35906249999999984</v>
      </c>
      <c r="O56" s="148" t="str">
        <f t="shared" si="7"/>
        <v/>
      </c>
      <c r="P56" s="108"/>
      <c r="Q56" s="109"/>
      <c r="R56" s="109"/>
      <c r="S56" s="109"/>
      <c r="T56" s="109"/>
      <c r="U56" s="110"/>
      <c r="V56" s="109"/>
      <c r="W56" s="109"/>
      <c r="X56" s="109"/>
      <c r="Y56" s="119"/>
      <c r="Z56" s="109"/>
      <c r="AA56" s="109"/>
      <c r="AB56" s="119"/>
      <c r="AC56" s="107"/>
      <c r="AD56" s="107"/>
      <c r="AE56" s="118">
        <v>0.77006944444444436</v>
      </c>
      <c r="AF56" s="111">
        <v>27771</v>
      </c>
      <c r="AG56" s="123">
        <f>IF($AF56/(24*3600)&lt;=$AE56,$AE56+24*3600-TIME(INT($AF56/3600),INT(MOD($AF56/3600,60)),MOD($AF56,60)),$AE56-TIME(INT($AF56/3600),INT(MOD($AF56/3600,60)),MOD($AF56,60)))</f>
        <v>86400.472951388889</v>
      </c>
      <c r="AH56" t="str">
        <f>IF(AG56="false",$AI56,"false")</f>
        <v>false</v>
      </c>
      <c r="AI56" s="30"/>
      <c r="AJ56" s="30"/>
      <c r="AK56" s="30"/>
      <c r="AL56" s="30"/>
      <c r="AM56" s="30"/>
      <c r="AN56" s="30"/>
      <c r="AO56" s="30"/>
      <c r="AP56" s="30"/>
      <c r="AQ56" s="30"/>
      <c r="AR56" s="135"/>
    </row>
    <row r="57" spans="1:45" ht="15.75" customHeight="1" thickBot="1" x14ac:dyDescent="0.25">
      <c r="A57" s="115">
        <f t="shared" si="5"/>
        <v>9</v>
      </c>
      <c r="B57" s="116"/>
      <c r="C57" s="116"/>
      <c r="D57" s="115">
        <v>-1134</v>
      </c>
      <c r="E57" s="117"/>
      <c r="F57" s="143">
        <v>45257</v>
      </c>
      <c r="G57" s="144">
        <f t="shared" si="0"/>
        <v>11</v>
      </c>
      <c r="H57" s="144">
        <f t="shared" si="1"/>
        <v>27</v>
      </c>
      <c r="I57" s="145" t="str">
        <f t="shared" si="2"/>
        <v/>
      </c>
      <c r="J57" s="107" t="s">
        <v>16</v>
      </c>
      <c r="K57" s="144" t="str">
        <f t="shared" si="3"/>
        <v>Day 5</v>
      </c>
      <c r="L57" s="115" t="s">
        <v>295</v>
      </c>
      <c r="M57" s="147">
        <f t="shared" si="6"/>
        <v>1.6975</v>
      </c>
      <c r="N57" s="148" t="str">
        <f t="shared" si="8"/>
        <v/>
      </c>
      <c r="O57" s="148">
        <f t="shared" si="7"/>
        <v>0.58361111111111108</v>
      </c>
      <c r="P57" s="108"/>
      <c r="Q57" s="109"/>
      <c r="R57" s="109"/>
      <c r="S57" s="109"/>
      <c r="T57" s="109"/>
      <c r="U57" s="110"/>
      <c r="V57" s="109"/>
      <c r="W57" s="109"/>
      <c r="X57" s="109"/>
      <c r="Y57" s="119"/>
      <c r="Z57" s="109"/>
      <c r="AA57" s="109"/>
      <c r="AB57" s="119"/>
      <c r="AC57" s="107"/>
      <c r="AD57" s="107"/>
      <c r="AE57" s="118">
        <v>0.99452546296296296</v>
      </c>
      <c r="AF57" s="111">
        <v>27763</v>
      </c>
      <c r="AG57" s="33"/>
      <c r="AI57" s="30"/>
      <c r="AJ57" s="30"/>
      <c r="AK57" s="30"/>
      <c r="AL57" s="30"/>
      <c r="AM57" s="30"/>
      <c r="AN57" s="30"/>
      <c r="AO57" s="30"/>
      <c r="AP57" s="30"/>
      <c r="AQ57" s="30"/>
      <c r="AR57" s="135"/>
    </row>
    <row r="58" spans="1:45" ht="15.75" customHeight="1" thickBot="1" x14ac:dyDescent="0.25">
      <c r="A58" s="115">
        <f t="shared" si="5"/>
        <v>10</v>
      </c>
      <c r="B58" s="116"/>
      <c r="C58" s="116"/>
      <c r="D58" s="115">
        <v>-1133</v>
      </c>
      <c r="E58" s="117"/>
      <c r="F58" s="143">
        <v>45070</v>
      </c>
      <c r="G58" s="144">
        <f t="shared" si="0"/>
        <v>5</v>
      </c>
      <c r="H58" s="144">
        <f t="shared" si="1"/>
        <v>24</v>
      </c>
      <c r="I58" s="145" t="str">
        <f t="shared" si="2"/>
        <v>PM Saturday</v>
      </c>
      <c r="J58" s="107" t="s">
        <v>31</v>
      </c>
      <c r="K58" s="146" t="str">
        <f t="shared" si="3"/>
        <v>Day 1</v>
      </c>
      <c r="L58" s="115" t="s">
        <v>295</v>
      </c>
      <c r="M58" s="147">
        <f t="shared" si="6"/>
        <v>1.040497685185185</v>
      </c>
      <c r="N58" s="148" t="str">
        <f t="shared" si="8"/>
        <v/>
      </c>
      <c r="O58" s="148">
        <f t="shared" si="7"/>
        <v>0.92729166666666663</v>
      </c>
      <c r="P58" s="108"/>
      <c r="Q58" s="109"/>
      <c r="R58" s="109"/>
      <c r="S58" s="109"/>
      <c r="T58" s="109"/>
      <c r="U58" s="110"/>
      <c r="V58" s="109"/>
      <c r="W58" s="109"/>
      <c r="X58" s="109"/>
      <c r="Y58" s="119"/>
      <c r="Z58" s="109"/>
      <c r="AA58" s="109"/>
      <c r="AB58" s="119"/>
      <c r="AC58" s="107"/>
      <c r="AD58" s="107"/>
      <c r="AE58" s="118">
        <v>0.33741898148148147</v>
      </c>
      <c r="AF58" s="111">
        <v>27754</v>
      </c>
      <c r="AG58" s="33"/>
      <c r="AI58" s="30"/>
      <c r="AJ58" s="30"/>
      <c r="AK58" s="30"/>
      <c r="AL58" s="30"/>
      <c r="AM58" s="30"/>
      <c r="AN58" s="30"/>
      <c r="AO58" s="30"/>
      <c r="AP58" s="30"/>
      <c r="AQ58" s="30"/>
      <c r="AR58" s="135"/>
    </row>
    <row r="59" spans="1:45" ht="15.75" customHeight="1" thickBot="1" x14ac:dyDescent="0.25">
      <c r="A59" s="115">
        <f t="shared" si="5"/>
        <v>11</v>
      </c>
      <c r="B59" s="116"/>
      <c r="C59" s="116"/>
      <c r="D59" s="115">
        <v>-1133</v>
      </c>
      <c r="E59" s="117"/>
      <c r="F59" s="143">
        <v>45247</v>
      </c>
      <c r="G59" s="144">
        <f t="shared" si="0"/>
        <v>11</v>
      </c>
      <c r="H59" s="144">
        <f t="shared" si="1"/>
        <v>17</v>
      </c>
      <c r="I59" s="145" t="str">
        <f t="shared" si="2"/>
        <v/>
      </c>
      <c r="J59" s="107" t="s">
        <v>23</v>
      </c>
      <c r="K59" s="144" t="str">
        <f t="shared" si="3"/>
        <v>Day 2</v>
      </c>
      <c r="L59" s="115" t="s">
        <v>298</v>
      </c>
      <c r="M59" s="147">
        <f t="shared" si="6"/>
        <v>1.3487962962962965</v>
      </c>
      <c r="N59" s="148">
        <f t="shared" si="8"/>
        <v>0.23490740740740756</v>
      </c>
      <c r="O59" s="148" t="str">
        <f t="shared" si="7"/>
        <v/>
      </c>
      <c r="P59" s="108"/>
      <c r="Q59" s="109"/>
      <c r="R59" s="109"/>
      <c r="S59" s="109"/>
      <c r="T59" s="109"/>
      <c r="U59" s="110"/>
      <c r="V59" s="109"/>
      <c r="W59" s="109"/>
      <c r="X59" s="109"/>
      <c r="Y59" s="119"/>
      <c r="Z59" s="109"/>
      <c r="AA59" s="109"/>
      <c r="AB59" s="119"/>
      <c r="AC59" s="107"/>
      <c r="AD59" s="107"/>
      <c r="AE59" s="118">
        <v>0.64561342592592597</v>
      </c>
      <c r="AF59" s="111">
        <v>27745</v>
      </c>
      <c r="AG59" s="33"/>
      <c r="AI59" s="30"/>
      <c r="AJ59" s="30"/>
      <c r="AK59" s="30"/>
      <c r="AL59" s="30"/>
      <c r="AM59" s="30"/>
      <c r="AN59" s="30"/>
      <c r="AO59" s="30"/>
      <c r="AP59" s="30"/>
      <c r="AQ59" s="30"/>
      <c r="AR59" s="135"/>
    </row>
    <row r="60" spans="1:45" ht="15.75" customHeight="1" thickBot="1" x14ac:dyDescent="0.25">
      <c r="A60" s="115">
        <f t="shared" si="5"/>
        <v>12</v>
      </c>
      <c r="B60" s="116"/>
      <c r="C60" s="116"/>
      <c r="D60" s="115">
        <v>-1132</v>
      </c>
      <c r="E60" s="117"/>
      <c r="F60" s="143">
        <v>45058</v>
      </c>
      <c r="G60" s="144">
        <f t="shared" si="0"/>
        <v>5</v>
      </c>
      <c r="H60" s="144">
        <f t="shared" si="1"/>
        <v>12</v>
      </c>
      <c r="I60" s="145" t="str">
        <f t="shared" si="2"/>
        <v/>
      </c>
      <c r="J60" s="107" t="s">
        <v>16</v>
      </c>
      <c r="K60" s="144" t="str">
        <f t="shared" si="3"/>
        <v>Day 5</v>
      </c>
      <c r="L60" s="115" t="s">
        <v>299</v>
      </c>
      <c r="M60" s="147">
        <f t="shared" si="6"/>
        <v>1.103923611111111</v>
      </c>
      <c r="N60" s="148" t="str">
        <f t="shared" si="8"/>
        <v/>
      </c>
      <c r="O60" s="148">
        <f t="shared" si="7"/>
        <v>0.9907175925925924</v>
      </c>
      <c r="P60" s="108"/>
      <c r="Q60" s="109"/>
      <c r="R60" s="109"/>
      <c r="S60" s="109"/>
      <c r="T60" s="109"/>
      <c r="U60" s="110"/>
      <c r="V60" s="109"/>
      <c r="W60" s="109"/>
      <c r="X60" s="109"/>
      <c r="Y60" s="119"/>
      <c r="Z60" s="109"/>
      <c r="AA60" s="109"/>
      <c r="AB60" s="119"/>
      <c r="AC60" s="107"/>
      <c r="AD60" s="107"/>
      <c r="AE60" s="118">
        <v>0.40063657407407405</v>
      </c>
      <c r="AF60" s="111">
        <v>27736</v>
      </c>
      <c r="AG60" s="33">
        <f>$AE60+24*3600-TIME(INT($AF60/3600),INT(MOD($AF60/3600,60)),MOD($AF60,60))</f>
        <v>86400.10392361111</v>
      </c>
      <c r="AI60" s="30"/>
      <c r="AJ60" s="30"/>
      <c r="AK60" s="30"/>
      <c r="AL60" s="30"/>
      <c r="AM60" s="30"/>
      <c r="AN60" s="30"/>
      <c r="AO60" s="30"/>
      <c r="AP60" s="30"/>
      <c r="AQ60" s="30"/>
      <c r="AR60" s="135"/>
    </row>
    <row r="61" spans="1:45" ht="15.75" customHeight="1" thickBot="1" x14ac:dyDescent="0.25">
      <c r="A61" s="115">
        <f t="shared" si="5"/>
        <v>13</v>
      </c>
      <c r="B61" s="116"/>
      <c r="C61" s="116"/>
      <c r="D61" s="115">
        <v>-1132</v>
      </c>
      <c r="E61" s="117"/>
      <c r="F61" s="143">
        <v>45236</v>
      </c>
      <c r="G61" s="144">
        <f t="shared" si="0"/>
        <v>11</v>
      </c>
      <c r="H61" s="144">
        <f t="shared" si="1"/>
        <v>6</v>
      </c>
      <c r="I61" s="145" t="str">
        <f t="shared" si="2"/>
        <v>PM Saturday</v>
      </c>
      <c r="J61" s="107" t="s">
        <v>31</v>
      </c>
      <c r="K61" s="146" t="str">
        <f t="shared" si="3"/>
        <v>Day 1</v>
      </c>
      <c r="L61" s="115" t="s">
        <v>295</v>
      </c>
      <c r="M61" s="147">
        <f t="shared" si="6"/>
        <v>0.90894675925925927</v>
      </c>
      <c r="N61" s="148" t="str">
        <f t="shared" si="8"/>
        <v/>
      </c>
      <c r="O61" s="148">
        <f t="shared" si="7"/>
        <v>0.79574074074074064</v>
      </c>
      <c r="P61" s="108"/>
      <c r="Q61" s="109"/>
      <c r="R61" s="109"/>
      <c r="S61" s="109"/>
      <c r="T61" s="109"/>
      <c r="U61" s="110"/>
      <c r="V61" s="109"/>
      <c r="W61" s="109"/>
      <c r="X61" s="109"/>
      <c r="Y61" s="119"/>
      <c r="Z61" s="109"/>
      <c r="AA61" s="109"/>
      <c r="AB61" s="119"/>
      <c r="AC61" s="107"/>
      <c r="AD61" s="107"/>
      <c r="AE61" s="118">
        <v>0.20555555555555557</v>
      </c>
      <c r="AF61" s="111">
        <v>27727</v>
      </c>
      <c r="AG61" s="7" t="e">
        <f>TIME($AE61+1-INT($AF61/3600),INT(MOD($AF61/3600,60)),MOD($AF61,60))</f>
        <v>#NUM!</v>
      </c>
      <c r="AI61" s="30"/>
      <c r="AJ61" s="30"/>
      <c r="AK61" s="30"/>
      <c r="AL61" s="30"/>
      <c r="AM61" s="30"/>
      <c r="AN61" s="30"/>
      <c r="AO61" s="30"/>
      <c r="AP61" s="30"/>
      <c r="AQ61" s="30"/>
      <c r="AR61" s="4"/>
    </row>
    <row r="62" spans="1:45" ht="15.75" customHeight="1" thickBot="1" x14ac:dyDescent="0.25">
      <c r="A62" s="115">
        <f t="shared" si="5"/>
        <v>14</v>
      </c>
      <c r="B62" s="116"/>
      <c r="C62" s="116"/>
      <c r="D62" s="115">
        <v>-1131</v>
      </c>
      <c r="E62" s="117"/>
      <c r="F62" s="143">
        <v>45018</v>
      </c>
      <c r="G62" s="144">
        <f t="shared" si="0"/>
        <v>4</v>
      </c>
      <c r="H62" s="144">
        <f t="shared" si="1"/>
        <v>2</v>
      </c>
      <c r="I62" s="145" t="str">
        <f t="shared" si="2"/>
        <v/>
      </c>
      <c r="J62" s="107"/>
      <c r="K62" s="144" t="str">
        <f t="shared" si="3"/>
        <v/>
      </c>
      <c r="L62" s="149" t="s">
        <v>300</v>
      </c>
      <c r="M62" s="147">
        <f t="shared" si="6"/>
        <v>1.0475694444444443</v>
      </c>
      <c r="N62" s="148" t="str">
        <f t="shared" si="8"/>
        <v/>
      </c>
      <c r="O62" s="148">
        <f t="shared" si="7"/>
        <v>0.93436342592592592</v>
      </c>
      <c r="P62" s="108"/>
      <c r="Q62" s="109"/>
      <c r="R62" s="109"/>
      <c r="S62" s="109"/>
      <c r="T62" s="109"/>
      <c r="U62" s="110"/>
      <c r="V62" s="109"/>
      <c r="W62" s="109"/>
      <c r="X62" s="109"/>
      <c r="Y62" s="119"/>
      <c r="Z62" s="109"/>
      <c r="AA62" s="109"/>
      <c r="AB62" s="119"/>
      <c r="AC62" s="107"/>
      <c r="AD62" s="107"/>
      <c r="AE62" s="118">
        <v>0.34478009259259257</v>
      </c>
      <c r="AF62" s="111">
        <v>27719</v>
      </c>
      <c r="AG62" s="33"/>
      <c r="AI62" s="30"/>
      <c r="AJ62" s="30"/>
      <c r="AK62" s="30"/>
      <c r="AL62" s="30"/>
      <c r="AM62" s="30"/>
      <c r="AN62" s="30"/>
      <c r="AO62" s="30"/>
      <c r="AP62" s="30"/>
      <c r="AQ62" s="30"/>
      <c r="AR62" s="4"/>
    </row>
    <row r="63" spans="1:45" ht="15.75" customHeight="1" thickBot="1" x14ac:dyDescent="0.25">
      <c r="A63" s="115">
        <f t="shared" si="5"/>
        <v>15</v>
      </c>
      <c r="B63" s="116"/>
      <c r="C63" s="116"/>
      <c r="D63" s="115">
        <v>-1131</v>
      </c>
      <c r="E63" s="117"/>
      <c r="F63" s="143">
        <v>45047</v>
      </c>
      <c r="G63" s="144">
        <f t="shared" si="0"/>
        <v>5</v>
      </c>
      <c r="H63" s="144">
        <f t="shared" si="1"/>
        <v>1</v>
      </c>
      <c r="I63" s="145" t="str">
        <f t="shared" si="2"/>
        <v/>
      </c>
      <c r="J63" s="107"/>
      <c r="K63" s="144" t="str">
        <f t="shared" si="3"/>
        <v/>
      </c>
      <c r="L63" s="149" t="s">
        <v>296</v>
      </c>
      <c r="M63" s="147">
        <f t="shared" si="6"/>
        <v>1.4216435185185186</v>
      </c>
      <c r="N63" s="148">
        <f t="shared" si="8"/>
        <v>0.30775462962962963</v>
      </c>
      <c r="O63" s="148" t="str">
        <f t="shared" si="7"/>
        <v/>
      </c>
      <c r="P63" s="108"/>
      <c r="Q63" s="109"/>
      <c r="R63" s="109"/>
      <c r="S63" s="109"/>
      <c r="T63" s="109"/>
      <c r="U63" s="110"/>
      <c r="V63" s="109"/>
      <c r="W63" s="109"/>
      <c r="X63" s="109"/>
      <c r="Y63" s="119"/>
      <c r="Z63" s="109"/>
      <c r="AA63" s="109"/>
      <c r="AB63" s="119"/>
      <c r="AC63" s="107"/>
      <c r="AD63" s="107"/>
      <c r="AE63" s="118">
        <v>0.71883101851851849</v>
      </c>
      <c r="AF63" s="111">
        <v>27717</v>
      </c>
      <c r="AG63" s="33"/>
      <c r="AI63" s="30"/>
      <c r="AJ63" s="30"/>
      <c r="AK63" s="30"/>
      <c r="AL63" s="30"/>
      <c r="AM63" s="30"/>
      <c r="AN63" s="30"/>
      <c r="AO63" s="30"/>
      <c r="AP63" s="30"/>
      <c r="AQ63" s="30"/>
      <c r="AR63" s="4"/>
    </row>
    <row r="64" spans="1:45" ht="15.75" customHeight="1" thickBot="1" x14ac:dyDescent="0.25">
      <c r="A64" s="115">
        <f t="shared" si="5"/>
        <v>16</v>
      </c>
      <c r="B64" s="116"/>
      <c r="C64" s="116"/>
      <c r="D64" s="115">
        <v>-1131</v>
      </c>
      <c r="E64" s="117"/>
      <c r="F64" s="143">
        <v>45225</v>
      </c>
      <c r="G64" s="144">
        <f t="shared" si="0"/>
        <v>10</v>
      </c>
      <c r="H64" s="144">
        <f t="shared" si="1"/>
        <v>26</v>
      </c>
      <c r="I64" s="145" t="str">
        <f t="shared" si="2"/>
        <v/>
      </c>
      <c r="J64" s="107"/>
      <c r="K64" s="144" t="str">
        <f t="shared" si="3"/>
        <v/>
      </c>
      <c r="L64" s="149" t="s">
        <v>296</v>
      </c>
      <c r="M64" s="147">
        <f t="shared" si="6"/>
        <v>1.2064583333333332</v>
      </c>
      <c r="N64" s="148">
        <f t="shared" si="8"/>
        <v>9.256944444444426E-2</v>
      </c>
      <c r="O64" s="148" t="str">
        <f t="shared" si="7"/>
        <v/>
      </c>
      <c r="P64" s="108"/>
      <c r="Q64" s="109"/>
      <c r="R64" s="109"/>
      <c r="S64" s="109"/>
      <c r="T64" s="109"/>
      <c r="U64" s="110"/>
      <c r="V64" s="109"/>
      <c r="W64" s="109"/>
      <c r="X64" s="109"/>
      <c r="Y64" s="119"/>
      <c r="Z64" s="109"/>
      <c r="AA64" s="109"/>
      <c r="AB64" s="119"/>
      <c r="AC64" s="107"/>
      <c r="AD64" s="107"/>
      <c r="AE64" s="118">
        <v>0.50354166666666667</v>
      </c>
      <c r="AF64" s="111">
        <v>27708</v>
      </c>
      <c r="AG64" s="123">
        <f>IF($AF64/(24*3600)&lt;=TIME($AE64,0,0),$AH64,$AE64-TIME(INT($AF64/3600),INT(MOD($AF64/3600,60)),MOD($AF64,60)))</f>
        <v>0.20645833333333335</v>
      </c>
      <c r="AI64" s="30"/>
      <c r="AJ64" s="30"/>
      <c r="AK64" s="30"/>
      <c r="AL64" s="30"/>
      <c r="AM64" s="30"/>
      <c r="AN64" s="30"/>
      <c r="AO64" s="30"/>
      <c r="AP64" s="30"/>
      <c r="AQ64" s="30"/>
      <c r="AR64" s="4"/>
    </row>
    <row r="65" spans="1:44" ht="15.75" customHeight="1" thickBot="1" x14ac:dyDescent="0.25">
      <c r="A65" s="115">
        <f t="shared" si="5"/>
        <v>17</v>
      </c>
      <c r="B65" s="116"/>
      <c r="C65" s="116"/>
      <c r="D65" s="115">
        <v>-1130</v>
      </c>
      <c r="E65" s="117"/>
      <c r="F65" s="143">
        <v>45008</v>
      </c>
      <c r="G65" s="144">
        <f t="shared" si="0"/>
        <v>3</v>
      </c>
      <c r="H65" s="144">
        <f t="shared" si="1"/>
        <v>23</v>
      </c>
      <c r="I65" s="145" t="str">
        <f t="shared" si="2"/>
        <v/>
      </c>
      <c r="J65" s="107" t="s">
        <v>28</v>
      </c>
      <c r="K65" s="144" t="str">
        <f t="shared" si="3"/>
        <v>Day 6</v>
      </c>
      <c r="L65" s="115" t="s">
        <v>295</v>
      </c>
      <c r="M65" s="147">
        <f t="shared" si="6"/>
        <v>0.71466435185185184</v>
      </c>
      <c r="N65" s="148" t="str">
        <f t="shared" si="8"/>
        <v/>
      </c>
      <c r="O65" s="148">
        <f t="shared" si="7"/>
        <v>0.60145833333333343</v>
      </c>
      <c r="P65" s="108"/>
      <c r="Q65" s="109"/>
      <c r="R65" s="109"/>
      <c r="S65" s="109"/>
      <c r="T65" s="109"/>
      <c r="U65" s="110"/>
      <c r="V65" s="109"/>
      <c r="W65" s="109"/>
      <c r="X65" s="109"/>
      <c r="Y65" s="119"/>
      <c r="Z65" s="109"/>
      <c r="AA65" s="109"/>
      <c r="AB65" s="119"/>
      <c r="AC65" s="107"/>
      <c r="AD65" s="107"/>
      <c r="AE65" s="118">
        <v>1.1666666666666667E-2</v>
      </c>
      <c r="AF65" s="111">
        <v>27701</v>
      </c>
      <c r="AG65" s="120">
        <f>IF($AF65/(24*3600)&lt;=TIME($AE65,0,0),TIME(0.5,0.3,0.1),$AE65-TIME(INT($AF65/3600),INT(MOD($AF65/3600,60)),MOD($AF65,60)))</f>
        <v>-0.28533564814814816</v>
      </c>
      <c r="AH65" s="33">
        <f>($AE65+1-TIME(INT($AF65/3600),INT(MOD($AF65/3600,60)),MOD($AF65,60)))</f>
        <v>0.71466435185185184</v>
      </c>
      <c r="AI65" s="30"/>
      <c r="AJ65" s="30"/>
      <c r="AK65" s="30"/>
      <c r="AL65" s="30"/>
      <c r="AM65" s="30"/>
      <c r="AN65" s="30"/>
      <c r="AO65" s="30"/>
      <c r="AP65" s="30"/>
      <c r="AQ65" s="30"/>
      <c r="AR65" s="4"/>
    </row>
    <row r="66" spans="1:44" ht="15.75" customHeight="1" thickBot="1" x14ac:dyDescent="0.25">
      <c r="A66" s="115">
        <f t="shared" si="5"/>
        <v>18</v>
      </c>
      <c r="B66" s="116"/>
      <c r="C66" s="116"/>
      <c r="D66" s="115">
        <v>-1130</v>
      </c>
      <c r="E66" s="117"/>
      <c r="F66" s="143">
        <v>45184</v>
      </c>
      <c r="G66" s="144">
        <f t="shared" si="0"/>
        <v>9</v>
      </c>
      <c r="H66" s="144">
        <f t="shared" si="1"/>
        <v>15</v>
      </c>
      <c r="I66" s="145" t="str">
        <f t="shared" si="2"/>
        <v>AM 6th Day</v>
      </c>
      <c r="J66" s="107" t="s">
        <v>18</v>
      </c>
      <c r="K66" s="144" t="str">
        <f t="shared" si="3"/>
        <v>Day 6</v>
      </c>
      <c r="L66" s="115" t="s">
        <v>295</v>
      </c>
      <c r="M66" s="147">
        <f t="shared" si="6"/>
        <v>1.4547685185185184</v>
      </c>
      <c r="N66" s="148">
        <f t="shared" si="8"/>
        <v>0.34087962962962948</v>
      </c>
      <c r="O66" s="148" t="str">
        <f t="shared" si="7"/>
        <v/>
      </c>
      <c r="P66" s="108"/>
      <c r="Q66" s="109"/>
      <c r="R66" s="109"/>
      <c r="S66" s="109"/>
      <c r="T66" s="109"/>
      <c r="U66" s="110"/>
      <c r="V66" s="109"/>
      <c r="W66" s="109"/>
      <c r="X66" s="109"/>
      <c r="Y66" s="119"/>
      <c r="Z66" s="109"/>
      <c r="AA66" s="109"/>
      <c r="AB66" s="119"/>
      <c r="AC66" s="107"/>
      <c r="AD66" s="107"/>
      <c r="AE66" s="118">
        <v>0.75166666666666659</v>
      </c>
      <c r="AF66" s="111">
        <v>27692</v>
      </c>
      <c r="AG66" s="33"/>
      <c r="AI66" s="30"/>
      <c r="AJ66" s="30"/>
      <c r="AK66" s="30"/>
      <c r="AL66" s="30"/>
      <c r="AM66" s="30"/>
      <c r="AN66" s="30"/>
      <c r="AO66" s="30"/>
      <c r="AP66" s="30"/>
      <c r="AQ66" s="30"/>
      <c r="AR66" s="4"/>
    </row>
    <row r="67" spans="1:44" ht="15.75" customHeight="1" thickBot="1" x14ac:dyDescent="0.25">
      <c r="A67" s="115">
        <f t="shared" si="5"/>
        <v>19</v>
      </c>
      <c r="B67" s="116"/>
      <c r="C67" s="116"/>
      <c r="D67" s="115">
        <v>-1129</v>
      </c>
      <c r="E67" s="117"/>
      <c r="F67" s="143">
        <v>44997</v>
      </c>
      <c r="G67" s="144">
        <f t="shared" si="0"/>
        <v>3</v>
      </c>
      <c r="H67" s="144">
        <f t="shared" si="1"/>
        <v>12</v>
      </c>
      <c r="I67" s="145" t="str">
        <f t="shared" si="2"/>
        <v/>
      </c>
      <c r="J67" s="107" t="s">
        <v>23</v>
      </c>
      <c r="K67" s="144" t="str">
        <f t="shared" si="3"/>
        <v>Day 2</v>
      </c>
      <c r="L67" s="115" t="s">
        <v>294</v>
      </c>
      <c r="M67" s="147">
        <f t="shared" si="6"/>
        <v>1.4039814814814815</v>
      </c>
      <c r="N67" s="148">
        <f t="shared" si="8"/>
        <v>0.29009259259259257</v>
      </c>
      <c r="O67" s="148" t="str">
        <f t="shared" si="7"/>
        <v/>
      </c>
      <c r="P67" s="108"/>
      <c r="Q67" s="109"/>
      <c r="R67" s="109"/>
      <c r="S67" s="109"/>
      <c r="T67" s="109"/>
      <c r="U67" s="110"/>
      <c r="V67" s="109"/>
      <c r="W67" s="109"/>
      <c r="X67" s="109"/>
      <c r="Y67" s="119"/>
      <c r="Z67" s="109"/>
      <c r="AA67" s="109"/>
      <c r="AB67" s="119"/>
      <c r="AC67" s="107"/>
      <c r="AD67" s="107"/>
      <c r="AE67" s="118">
        <v>0.70076388888888896</v>
      </c>
      <c r="AF67" s="111">
        <v>27682</v>
      </c>
      <c r="AG67" s="33"/>
      <c r="AI67" s="30"/>
      <c r="AJ67" s="30"/>
      <c r="AK67" s="30"/>
      <c r="AL67" s="30"/>
      <c r="AM67" s="30"/>
      <c r="AN67" s="30"/>
      <c r="AO67" s="30"/>
      <c r="AP67" s="30"/>
      <c r="AQ67" s="30"/>
      <c r="AR67" s="4"/>
    </row>
    <row r="68" spans="1:44" ht="15.75" customHeight="1" thickBot="1" x14ac:dyDescent="0.25">
      <c r="A68" s="115">
        <f t="shared" si="5"/>
        <v>20</v>
      </c>
      <c r="B68" s="116"/>
      <c r="C68" s="116"/>
      <c r="D68" s="115">
        <v>-1129</v>
      </c>
      <c r="E68" s="117"/>
      <c r="F68" s="143">
        <v>45173</v>
      </c>
      <c r="G68" s="144">
        <f t="shared" si="0"/>
        <v>9</v>
      </c>
      <c r="H68" s="144">
        <f t="shared" si="1"/>
        <v>4</v>
      </c>
      <c r="I68" s="145" t="str">
        <f t="shared" si="2"/>
        <v/>
      </c>
      <c r="J68" s="107" t="s">
        <v>25</v>
      </c>
      <c r="K68" s="144" t="str">
        <f t="shared" si="3"/>
        <v>Day 3</v>
      </c>
      <c r="L68" s="115" t="s">
        <v>298</v>
      </c>
      <c r="M68" s="147">
        <f t="shared" si="6"/>
        <v>1.572835648148148</v>
      </c>
      <c r="N68" s="148">
        <f t="shared" si="8"/>
        <v>0.4589467592592591</v>
      </c>
      <c r="O68" s="148" t="str">
        <f t="shared" si="7"/>
        <v/>
      </c>
      <c r="P68" s="108"/>
      <c r="Q68" s="109"/>
      <c r="R68" s="109"/>
      <c r="S68" s="109"/>
      <c r="T68" s="109"/>
      <c r="U68" s="110"/>
      <c r="V68" s="109"/>
      <c r="W68" s="109"/>
      <c r="X68" s="109"/>
      <c r="Y68" s="119"/>
      <c r="Z68" s="109"/>
      <c r="AA68" s="109"/>
      <c r="AB68" s="119"/>
      <c r="AC68" s="107"/>
      <c r="AD68" s="107"/>
      <c r="AE68" s="118">
        <v>0.86951388888888881</v>
      </c>
      <c r="AF68" s="111">
        <v>27673</v>
      </c>
      <c r="AG68" s="33">
        <f t="shared" ref="AG68" ca="1" si="10">IF($AF68/(24*3600)&lt;=$AE68,$AH68,$AI68)</f>
        <v>0.73965277777777794</v>
      </c>
      <c r="AH68" s="124" t="str">
        <f t="shared" ref="AH68" ca="1" si="11">IF(AG68="less than delta-T",$AI68,"false")</f>
        <v>false</v>
      </c>
      <c r="AI68" s="33">
        <f t="shared" ref="AG68:AI79" si="12">($AE68+1-TIME(INT($AF68/3600),INT(MOD($AF68/3600,60)),MOD($AF68,60)))</f>
        <v>1.572835648148148</v>
      </c>
      <c r="AJ68" s="30"/>
      <c r="AK68" s="30"/>
      <c r="AL68" s="30"/>
      <c r="AM68" s="30"/>
      <c r="AN68" s="30"/>
      <c r="AO68" s="30"/>
      <c r="AP68" s="30"/>
      <c r="AQ68" s="30"/>
      <c r="AR68" s="30"/>
    </row>
    <row r="69" spans="1:44" ht="15.75" customHeight="1" thickBot="1" x14ac:dyDescent="0.25">
      <c r="A69" s="115">
        <f t="shared" si="5"/>
        <v>21</v>
      </c>
      <c r="B69" s="116"/>
      <c r="C69" s="116"/>
      <c r="D69" s="115">
        <v>-1128</v>
      </c>
      <c r="E69" s="117"/>
      <c r="F69" s="143">
        <v>44986</v>
      </c>
      <c r="G69" s="144">
        <f t="shared" si="0"/>
        <v>3</v>
      </c>
      <c r="H69" s="144">
        <f t="shared" si="1"/>
        <v>1</v>
      </c>
      <c r="I69" s="145" t="str">
        <f t="shared" si="2"/>
        <v>PM Saturday</v>
      </c>
      <c r="J69" s="107" t="s">
        <v>31</v>
      </c>
      <c r="K69" s="146" t="str">
        <f t="shared" si="3"/>
        <v>Day 1</v>
      </c>
      <c r="L69" s="115" t="s">
        <v>295</v>
      </c>
      <c r="M69" s="147">
        <f t="shared" si="6"/>
        <v>0.9221759259259259</v>
      </c>
      <c r="N69" s="148" t="str">
        <f t="shared" si="8"/>
        <v/>
      </c>
      <c r="O69" s="148">
        <f t="shared" si="7"/>
        <v>0.80896990740740726</v>
      </c>
      <c r="P69" s="108"/>
      <c r="Q69" s="109"/>
      <c r="R69" s="109"/>
      <c r="S69" s="109"/>
      <c r="T69" s="109"/>
      <c r="U69" s="110"/>
      <c r="V69" s="109"/>
      <c r="W69" s="109"/>
      <c r="X69" s="109"/>
      <c r="Y69" s="119"/>
      <c r="Z69" s="109"/>
      <c r="AA69" s="109"/>
      <c r="AB69" s="119"/>
      <c r="AC69" s="107"/>
      <c r="AD69" s="107"/>
      <c r="AE69" s="118">
        <v>0.21875</v>
      </c>
      <c r="AF69" s="111">
        <v>27664</v>
      </c>
      <c r="AG69" s="33">
        <f>IF($AE69/(24*3600)&lt;=$AF69,$AH69,$AI69)</f>
        <v>0.9221759259259259</v>
      </c>
      <c r="AH69" s="33">
        <f t="shared" si="12"/>
        <v>0.9221759259259259</v>
      </c>
      <c r="AI69" s="33">
        <f>($AE69-TIME(INT($AF69/3600),INT(MOD($AF69/3600,60)),MOD($AF69,60)))</f>
        <v>-7.7824074074074046E-2</v>
      </c>
      <c r="AJ69" s="30"/>
      <c r="AK69" s="30"/>
      <c r="AL69" s="30"/>
      <c r="AM69" s="30"/>
      <c r="AN69" s="30"/>
      <c r="AO69" s="30"/>
      <c r="AP69" s="30"/>
      <c r="AQ69" s="30"/>
      <c r="AR69" s="30"/>
    </row>
    <row r="70" spans="1:44" ht="15.75" customHeight="1" thickBot="1" x14ac:dyDescent="0.25">
      <c r="A70" s="115">
        <f t="shared" si="5"/>
        <v>22</v>
      </c>
      <c r="B70" s="116"/>
      <c r="C70" s="116"/>
      <c r="D70" s="115">
        <v>-1128</v>
      </c>
      <c r="E70" s="117"/>
      <c r="F70" s="143">
        <v>45162</v>
      </c>
      <c r="G70" s="144">
        <f t="shared" si="0"/>
        <v>8</v>
      </c>
      <c r="H70" s="144">
        <f t="shared" si="1"/>
        <v>24</v>
      </c>
      <c r="I70" s="145" t="str">
        <f t="shared" si="2"/>
        <v/>
      </c>
      <c r="J70" s="107" t="s">
        <v>20</v>
      </c>
      <c r="K70" s="144" t="str">
        <f t="shared" si="3"/>
        <v>Day 2</v>
      </c>
      <c r="L70" s="115" t="s">
        <v>295</v>
      </c>
      <c r="M70" s="147">
        <f t="shared" si="6"/>
        <v>0.99880787037037044</v>
      </c>
      <c r="N70" s="148" t="str">
        <f t="shared" si="8"/>
        <v/>
      </c>
      <c r="O70" s="148">
        <f t="shared" si="7"/>
        <v>0.88560185185185203</v>
      </c>
      <c r="P70" s="108"/>
      <c r="Q70" s="109"/>
      <c r="R70" s="109"/>
      <c r="S70" s="109"/>
      <c r="T70" s="109"/>
      <c r="U70" s="110"/>
      <c r="V70" s="109"/>
      <c r="W70" s="109"/>
      <c r="X70" s="109"/>
      <c r="Y70" s="119"/>
      <c r="Z70" s="109"/>
      <c r="AA70" s="109"/>
      <c r="AB70" s="119"/>
      <c r="AC70" s="107"/>
      <c r="AD70" s="107"/>
      <c r="AE70" s="118">
        <v>0.29597222222222225</v>
      </c>
      <c r="AF70" s="111">
        <v>27655</v>
      </c>
      <c r="AG70" s="33">
        <f t="shared" ref="AG70:AG72" si="13">IF($AE70/(24*3600)&lt;=$AF70,$AH70,$AI70)</f>
        <v>0.99880787037037044</v>
      </c>
      <c r="AH70" s="33">
        <f t="shared" si="12"/>
        <v>0.99880787037037044</v>
      </c>
      <c r="AI70" s="33">
        <f t="shared" ref="AI70:AI72" si="14">($AE70-TIME(INT($AF70/3600),INT(MOD($AF70/3600,60)),MOD($AF70,60)))</f>
        <v>-1.1921296296296124E-3</v>
      </c>
      <c r="AJ70" s="30"/>
      <c r="AK70" s="30"/>
      <c r="AL70" s="30"/>
      <c r="AM70" s="30"/>
      <c r="AN70" s="30"/>
      <c r="AO70" s="30"/>
      <c r="AP70" s="30"/>
      <c r="AQ70" s="30"/>
      <c r="AR70" s="30"/>
    </row>
    <row r="71" spans="1:44" ht="15.75" customHeight="1" thickBot="1" x14ac:dyDescent="0.25">
      <c r="A71" s="115">
        <f t="shared" si="5"/>
        <v>23</v>
      </c>
      <c r="B71" s="116"/>
      <c r="C71" s="116"/>
      <c r="D71" s="115">
        <v>-1127</v>
      </c>
      <c r="E71" s="117"/>
      <c r="F71" s="143">
        <v>44945</v>
      </c>
      <c r="G71" s="144">
        <f t="shared" si="0"/>
        <v>1</v>
      </c>
      <c r="H71" s="144">
        <f t="shared" si="1"/>
        <v>19</v>
      </c>
      <c r="I71" s="145" t="str">
        <f t="shared" si="2"/>
        <v/>
      </c>
      <c r="J71" s="107"/>
      <c r="K71" s="144" t="str">
        <f t="shared" si="3"/>
        <v/>
      </c>
      <c r="L71" s="149" t="s">
        <v>296</v>
      </c>
      <c r="M71" s="147">
        <f t="shared" si="6"/>
        <v>1.4152893518518519</v>
      </c>
      <c r="N71" s="148">
        <f t="shared" si="8"/>
        <v>0.30140046296296297</v>
      </c>
      <c r="O71" s="148" t="str">
        <f t="shared" si="7"/>
        <v/>
      </c>
      <c r="P71" s="108"/>
      <c r="Q71" s="109"/>
      <c r="R71" s="109"/>
      <c r="S71" s="109"/>
      <c r="T71" s="109"/>
      <c r="U71" s="110"/>
      <c r="V71" s="109"/>
      <c r="W71" s="109"/>
      <c r="X71" s="109"/>
      <c r="Y71" s="119"/>
      <c r="Z71" s="109"/>
      <c r="AA71" s="109"/>
      <c r="AB71" s="119"/>
      <c r="AC71" s="107"/>
      <c r="AD71" s="107"/>
      <c r="AE71" s="118">
        <v>0.71237268518518515</v>
      </c>
      <c r="AF71" s="111">
        <v>27648</v>
      </c>
      <c r="AG71" s="33">
        <f t="shared" si="13"/>
        <v>1.4152893518518519</v>
      </c>
      <c r="AH71" s="33">
        <f t="shared" si="12"/>
        <v>1.4152893518518519</v>
      </c>
      <c r="AI71" s="33">
        <f t="shared" si="14"/>
        <v>0.41528935185185184</v>
      </c>
      <c r="AJ71" s="30"/>
      <c r="AK71" s="30"/>
      <c r="AL71" s="30"/>
      <c r="AM71" s="30"/>
      <c r="AN71" s="30"/>
      <c r="AO71" s="30"/>
      <c r="AP71" s="30"/>
      <c r="AQ71" s="30"/>
      <c r="AR71" s="30"/>
    </row>
    <row r="72" spans="1:44" ht="15.75" customHeight="1" thickBot="1" x14ac:dyDescent="0.25">
      <c r="A72" s="115">
        <f t="shared" si="5"/>
        <v>24</v>
      </c>
      <c r="B72" s="116"/>
      <c r="C72" s="116"/>
      <c r="D72" s="115">
        <v>-1127</v>
      </c>
      <c r="E72" s="117"/>
      <c r="F72" s="143">
        <v>44975</v>
      </c>
      <c r="G72" s="144">
        <f t="shared" si="0"/>
        <v>2</v>
      </c>
      <c r="H72" s="144">
        <f t="shared" si="1"/>
        <v>18</v>
      </c>
      <c r="I72" s="145" t="str">
        <f t="shared" si="2"/>
        <v/>
      </c>
      <c r="J72" s="107"/>
      <c r="K72" s="144" t="str">
        <f t="shared" si="3"/>
        <v/>
      </c>
      <c r="L72" s="149" t="s">
        <v>296</v>
      </c>
      <c r="M72" s="147">
        <f t="shared" si="6"/>
        <v>1.1367129629629629</v>
      </c>
      <c r="N72" s="148">
        <f t="shared" si="8"/>
        <v>2.2824074074073941E-2</v>
      </c>
      <c r="O72" s="148" t="str">
        <f t="shared" si="7"/>
        <v/>
      </c>
      <c r="P72" s="108"/>
      <c r="Q72" s="109"/>
      <c r="R72" s="109"/>
      <c r="S72" s="109"/>
      <c r="T72" s="109"/>
      <c r="U72" s="110"/>
      <c r="V72" s="109"/>
      <c r="W72" s="109"/>
      <c r="X72" s="109"/>
      <c r="Y72" s="119"/>
      <c r="Z72" s="109"/>
      <c r="AA72" s="109"/>
      <c r="AB72" s="119"/>
      <c r="AC72" s="107"/>
      <c r="AD72" s="107"/>
      <c r="AE72" s="118">
        <v>0.43377314814814816</v>
      </c>
      <c r="AF72" s="111">
        <v>27646</v>
      </c>
      <c r="AG72" s="33">
        <f t="shared" si="13"/>
        <v>1.1367129629629629</v>
      </c>
      <c r="AH72" s="33">
        <f t="shared" si="12"/>
        <v>1.1367129629629629</v>
      </c>
      <c r="AI72" s="33">
        <f t="shared" si="14"/>
        <v>0.13671296296296298</v>
      </c>
      <c r="AJ72" s="30"/>
      <c r="AK72" s="30"/>
      <c r="AL72" s="30"/>
      <c r="AM72" s="30"/>
      <c r="AN72" s="30"/>
      <c r="AO72" s="30"/>
      <c r="AP72" s="30"/>
      <c r="AQ72" s="30"/>
      <c r="AR72" s="30"/>
    </row>
    <row r="73" spans="1:44" ht="15.75" customHeight="1" thickBot="1" x14ac:dyDescent="0.25">
      <c r="A73" s="115">
        <f t="shared" si="5"/>
        <v>25</v>
      </c>
      <c r="B73" s="116"/>
      <c r="C73" s="116"/>
      <c r="D73" s="115">
        <v>-1127</v>
      </c>
      <c r="E73" s="117"/>
      <c r="F73" s="143">
        <v>45122</v>
      </c>
      <c r="G73" s="144">
        <f t="shared" si="0"/>
        <v>7</v>
      </c>
      <c r="H73" s="144">
        <f t="shared" si="1"/>
        <v>15</v>
      </c>
      <c r="I73" s="145" t="str">
        <f t="shared" si="2"/>
        <v/>
      </c>
      <c r="J73" s="107"/>
      <c r="K73" s="144" t="str">
        <f t="shared" si="3"/>
        <v/>
      </c>
      <c r="L73" s="149" t="s">
        <v>296</v>
      </c>
      <c r="M73" s="147">
        <f t="shared" si="6"/>
        <v>1.3265162037037037</v>
      </c>
      <c r="N73" s="148">
        <f t="shared" si="8"/>
        <v>0.21262731481481478</v>
      </c>
      <c r="O73" s="148" t="str">
        <f t="shared" si="7"/>
        <v/>
      </c>
      <c r="P73" s="108"/>
      <c r="Q73" s="109"/>
      <c r="R73" s="109"/>
      <c r="S73" s="109"/>
      <c r="T73" s="109"/>
      <c r="U73" s="110"/>
      <c r="V73" s="109"/>
      <c r="W73" s="109"/>
      <c r="X73" s="109"/>
      <c r="Y73" s="119"/>
      <c r="Z73" s="109"/>
      <c r="AA73" s="109"/>
      <c r="AB73" s="119"/>
      <c r="AC73" s="107"/>
      <c r="AD73" s="107"/>
      <c r="AE73" s="118">
        <v>0.62348379629629636</v>
      </c>
      <c r="AF73" s="111">
        <v>27638</v>
      </c>
      <c r="AG73" s="33"/>
      <c r="AI73" s="30"/>
      <c r="AJ73" s="30"/>
      <c r="AK73" s="30"/>
      <c r="AL73" s="30"/>
      <c r="AM73" s="30"/>
      <c r="AN73" s="30"/>
      <c r="AO73" s="30"/>
      <c r="AP73" s="30"/>
      <c r="AQ73" s="30"/>
      <c r="AR73" s="30"/>
    </row>
    <row r="74" spans="1:44" ht="15.75" customHeight="1" thickBot="1" x14ac:dyDescent="0.25">
      <c r="A74" s="115">
        <f t="shared" si="5"/>
        <v>26</v>
      </c>
      <c r="B74" s="116"/>
      <c r="C74" s="116"/>
      <c r="D74" s="115">
        <v>-1127</v>
      </c>
      <c r="E74" s="117"/>
      <c r="F74" s="143">
        <v>45151</v>
      </c>
      <c r="G74" s="144">
        <f t="shared" si="0"/>
        <v>8</v>
      </c>
      <c r="H74" s="144">
        <f t="shared" si="1"/>
        <v>13</v>
      </c>
      <c r="I74" s="145" t="str">
        <f t="shared" si="2"/>
        <v/>
      </c>
      <c r="J74" s="107"/>
      <c r="K74" s="144" t="str">
        <f t="shared" si="3"/>
        <v/>
      </c>
      <c r="L74" s="149" t="s">
        <v>296</v>
      </c>
      <c r="M74" s="147">
        <f t="shared" si="6"/>
        <v>1.6473611111111111</v>
      </c>
      <c r="N74" s="148" t="str">
        <f t="shared" si="8"/>
        <v/>
      </c>
      <c r="O74" s="148">
        <f t="shared" si="7"/>
        <v>0.53347222222222213</v>
      </c>
      <c r="P74" s="108"/>
      <c r="Q74" s="109"/>
      <c r="R74" s="109"/>
      <c r="S74" s="109"/>
      <c r="T74" s="109"/>
      <c r="U74" s="110"/>
      <c r="V74" s="109"/>
      <c r="W74" s="109"/>
      <c r="X74" s="109"/>
      <c r="Y74" s="119"/>
      <c r="Z74" s="109"/>
      <c r="AA74" s="109"/>
      <c r="AB74" s="119"/>
      <c r="AC74" s="107"/>
      <c r="AD74" s="107"/>
      <c r="AE74" s="118">
        <v>0.94431712962962966</v>
      </c>
      <c r="AF74" s="111">
        <v>27637</v>
      </c>
      <c r="AG74" s="33">
        <f t="shared" si="12"/>
        <v>1.6473611111111111</v>
      </c>
      <c r="AI74" s="30"/>
      <c r="AJ74" s="30"/>
      <c r="AK74" s="30"/>
      <c r="AL74" s="30"/>
      <c r="AM74" s="30"/>
      <c r="AN74" s="30"/>
      <c r="AO74" s="30"/>
      <c r="AP74" s="30"/>
      <c r="AQ74" s="30"/>
      <c r="AR74" s="30"/>
    </row>
    <row r="75" spans="1:44" ht="15.75" customHeight="1" thickBot="1" x14ac:dyDescent="0.25">
      <c r="A75" s="115">
        <f t="shared" si="5"/>
        <v>27</v>
      </c>
      <c r="B75" s="116"/>
      <c r="C75" s="116"/>
      <c r="D75" s="115">
        <v>-1126</v>
      </c>
      <c r="E75" s="117"/>
      <c r="F75" s="143">
        <v>44934</v>
      </c>
      <c r="G75" s="144">
        <f t="shared" si="0"/>
        <v>1</v>
      </c>
      <c r="H75" s="144">
        <f t="shared" si="1"/>
        <v>8</v>
      </c>
      <c r="I75" s="145" t="str">
        <f t="shared" si="2"/>
        <v>AM 6th Day</v>
      </c>
      <c r="J75" s="107" t="s">
        <v>18</v>
      </c>
      <c r="K75" s="144" t="str">
        <f t="shared" si="3"/>
        <v>Day 6</v>
      </c>
      <c r="L75" s="115" t="s">
        <v>295</v>
      </c>
      <c r="M75" s="147">
        <f t="shared" si="6"/>
        <v>1.4016898148148147</v>
      </c>
      <c r="N75" s="148">
        <f t="shared" si="8"/>
        <v>0.28780092592592577</v>
      </c>
      <c r="O75" s="148" t="str">
        <f t="shared" si="7"/>
        <v/>
      </c>
      <c r="P75" s="108"/>
      <c r="Q75" s="109"/>
      <c r="R75" s="109"/>
      <c r="S75" s="109"/>
      <c r="T75" s="109"/>
      <c r="U75" s="110"/>
      <c r="V75" s="109"/>
      <c r="W75" s="109"/>
      <c r="X75" s="109"/>
      <c r="Y75" s="119"/>
      <c r="Z75" s="109"/>
      <c r="AA75" s="109"/>
      <c r="AB75" s="119"/>
      <c r="AC75" s="107"/>
      <c r="AD75" s="107"/>
      <c r="AE75" s="118">
        <v>0.69855324074074077</v>
      </c>
      <c r="AF75" s="111">
        <v>27629</v>
      </c>
      <c r="AG75" s="33">
        <f t="shared" si="12"/>
        <v>1.4016898148148147</v>
      </c>
      <c r="AI75" s="30"/>
      <c r="AJ75" s="30"/>
      <c r="AK75" s="30"/>
      <c r="AL75" s="30"/>
      <c r="AM75" s="30"/>
      <c r="AN75" s="30"/>
      <c r="AO75" s="30"/>
      <c r="AP75" s="30"/>
      <c r="AQ75" s="30"/>
      <c r="AR75" s="30"/>
    </row>
    <row r="76" spans="1:44" ht="15.75" customHeight="1" thickBot="1" x14ac:dyDescent="0.25">
      <c r="A76" s="115">
        <f t="shared" si="5"/>
        <v>28</v>
      </c>
      <c r="B76" s="116"/>
      <c r="C76" s="116"/>
      <c r="D76" s="115">
        <v>-1126</v>
      </c>
      <c r="E76" s="117"/>
      <c r="F76" s="143">
        <v>45112</v>
      </c>
      <c r="G76" s="144">
        <f t="shared" si="0"/>
        <v>7</v>
      </c>
      <c r="H76" s="144">
        <f t="shared" si="1"/>
        <v>5</v>
      </c>
      <c r="I76" s="145" t="str">
        <f t="shared" si="2"/>
        <v/>
      </c>
      <c r="J76" s="107" t="s">
        <v>23</v>
      </c>
      <c r="K76" s="144" t="str">
        <f t="shared" si="3"/>
        <v>Day 3</v>
      </c>
      <c r="L76" s="115" t="s">
        <v>295</v>
      </c>
      <c r="M76" s="147">
        <f t="shared" si="6"/>
        <v>0.96726851851851858</v>
      </c>
      <c r="N76" s="148" t="str">
        <f t="shared" si="8"/>
        <v/>
      </c>
      <c r="O76" s="148">
        <f t="shared" si="7"/>
        <v>0.85406249999999995</v>
      </c>
      <c r="P76" s="108"/>
      <c r="Q76" s="109"/>
      <c r="R76" s="109"/>
      <c r="S76" s="109"/>
      <c r="T76" s="109"/>
      <c r="U76" s="110"/>
      <c r="V76" s="109"/>
      <c r="W76" s="109"/>
      <c r="X76" s="109"/>
      <c r="Y76" s="119"/>
      <c r="Z76" s="109"/>
      <c r="AA76" s="109"/>
      <c r="AB76" s="119"/>
      <c r="AC76" s="107"/>
      <c r="AD76" s="107"/>
      <c r="AE76" s="118">
        <v>0.26402777777777781</v>
      </c>
      <c r="AF76" s="111">
        <v>27620</v>
      </c>
      <c r="AG76" s="33">
        <f t="shared" si="12"/>
        <v>0.96726851851851858</v>
      </c>
      <c r="AI76" s="30"/>
      <c r="AJ76" s="30"/>
      <c r="AK76" s="30"/>
      <c r="AL76" s="30"/>
      <c r="AM76" s="30"/>
      <c r="AN76" s="30"/>
      <c r="AO76" s="30"/>
      <c r="AP76" s="30"/>
      <c r="AQ76" s="30"/>
      <c r="AR76" s="30"/>
    </row>
    <row r="77" spans="1:44" ht="15.75" customHeight="1" thickBot="1" x14ac:dyDescent="0.25">
      <c r="A77" s="115">
        <f t="shared" si="5"/>
        <v>29</v>
      </c>
      <c r="B77" s="116"/>
      <c r="C77" s="116"/>
      <c r="D77" s="115">
        <v>-1126</v>
      </c>
      <c r="E77" s="117"/>
      <c r="F77" s="143">
        <v>45288</v>
      </c>
      <c r="G77" s="144">
        <f t="shared" si="0"/>
        <v>12</v>
      </c>
      <c r="H77" s="144">
        <f t="shared" si="1"/>
        <v>28</v>
      </c>
      <c r="I77" s="145" t="str">
        <f t="shared" si="2"/>
        <v/>
      </c>
      <c r="J77" s="107" t="s">
        <v>25</v>
      </c>
      <c r="K77" s="144" t="str">
        <f t="shared" si="3"/>
        <v>Day 3</v>
      </c>
      <c r="L77" s="115" t="s">
        <v>294</v>
      </c>
      <c r="M77" s="147">
        <f t="shared" si="6"/>
        <v>1.6125462962962964</v>
      </c>
      <c r="N77" s="148">
        <f t="shared" si="8"/>
        <v>0.49865740740740749</v>
      </c>
      <c r="O77" s="148" t="str">
        <f t="shared" si="7"/>
        <v/>
      </c>
      <c r="P77" s="108"/>
      <c r="Q77" s="109"/>
      <c r="R77" s="109"/>
      <c r="S77" s="109"/>
      <c r="T77" s="109"/>
      <c r="U77" s="110"/>
      <c r="V77" s="109"/>
      <c r="W77" s="109"/>
      <c r="X77" s="109"/>
      <c r="Y77" s="119"/>
      <c r="Z77" s="109"/>
      <c r="AA77" s="109"/>
      <c r="AB77" s="119"/>
      <c r="AC77" s="107"/>
      <c r="AD77" s="107"/>
      <c r="AE77" s="118">
        <v>0.90920138888888891</v>
      </c>
      <c r="AF77" s="111">
        <v>27611</v>
      </c>
      <c r="AG77" s="33">
        <f t="shared" si="12"/>
        <v>1.6125462962962964</v>
      </c>
      <c r="AI77" s="30"/>
      <c r="AJ77" s="30"/>
      <c r="AK77" s="30"/>
      <c r="AL77" s="30"/>
      <c r="AM77" s="30"/>
      <c r="AN77" s="30"/>
      <c r="AO77" s="30"/>
      <c r="AP77" s="30"/>
      <c r="AQ77" s="30"/>
      <c r="AR77" s="30"/>
    </row>
    <row r="78" spans="1:44" ht="15.75" customHeight="1" thickBot="1" x14ac:dyDescent="0.25">
      <c r="A78" s="115">
        <f t="shared" si="5"/>
        <v>30</v>
      </c>
      <c r="B78" s="116"/>
      <c r="C78" s="116"/>
      <c r="D78" s="115">
        <v>-1125</v>
      </c>
      <c r="E78" s="117"/>
      <c r="F78" s="143">
        <v>45101</v>
      </c>
      <c r="G78" s="144">
        <f t="shared" si="0"/>
        <v>6</v>
      </c>
      <c r="H78" s="144">
        <f t="shared" si="1"/>
        <v>24</v>
      </c>
      <c r="I78" s="145" t="str">
        <f t="shared" si="2"/>
        <v>AM 6th Day</v>
      </c>
      <c r="J78" s="107" t="s">
        <v>18</v>
      </c>
      <c r="K78" s="144" t="str">
        <f t="shared" si="3"/>
        <v>Day 6</v>
      </c>
      <c r="L78" s="115" t="s">
        <v>294</v>
      </c>
      <c r="M78" s="147">
        <f t="shared" si="6"/>
        <v>1.367349537037037</v>
      </c>
      <c r="N78" s="148">
        <f t="shared" si="8"/>
        <v>0.25346064814814806</v>
      </c>
      <c r="O78" s="148" t="str">
        <f t="shared" si="7"/>
        <v/>
      </c>
      <c r="P78" s="108"/>
      <c r="Q78" s="109"/>
      <c r="R78" s="109"/>
      <c r="S78" s="109"/>
      <c r="T78" s="109"/>
      <c r="U78" s="110"/>
      <c r="V78" s="109"/>
      <c r="W78" s="109"/>
      <c r="X78" s="109"/>
      <c r="Y78" s="119"/>
      <c r="Z78" s="109"/>
      <c r="AA78" s="109"/>
      <c r="AB78" s="119"/>
      <c r="AC78" s="107"/>
      <c r="AD78" s="107"/>
      <c r="AE78" s="118">
        <v>0.6639004629629629</v>
      </c>
      <c r="AF78" s="111">
        <v>27602</v>
      </c>
      <c r="AG78" s="33">
        <f t="shared" si="12"/>
        <v>1.367349537037037</v>
      </c>
      <c r="AI78" s="30"/>
      <c r="AJ78" s="30"/>
      <c r="AK78" s="30"/>
      <c r="AL78" s="30"/>
      <c r="AM78" s="30"/>
      <c r="AN78" s="30"/>
      <c r="AO78" s="30"/>
      <c r="AP78" s="30"/>
      <c r="AQ78" s="30"/>
      <c r="AR78" s="30"/>
    </row>
    <row r="79" spans="1:44" ht="15.75" customHeight="1" thickBot="1" x14ac:dyDescent="0.25">
      <c r="A79" s="115">
        <f t="shared" si="5"/>
        <v>31</v>
      </c>
      <c r="B79" s="116"/>
      <c r="C79" s="116"/>
      <c r="D79" s="115">
        <v>-1125</v>
      </c>
      <c r="E79" s="117"/>
      <c r="F79" s="143">
        <v>45278</v>
      </c>
      <c r="G79" s="144">
        <f t="shared" si="0"/>
        <v>12</v>
      </c>
      <c r="H79" s="144">
        <f t="shared" si="1"/>
        <v>18</v>
      </c>
      <c r="I79" s="145" t="str">
        <f t="shared" si="2"/>
        <v/>
      </c>
      <c r="J79" s="107" t="s">
        <v>20</v>
      </c>
      <c r="K79" s="144" t="str">
        <f t="shared" si="3"/>
        <v>Day 2</v>
      </c>
      <c r="L79" s="115" t="s">
        <v>295</v>
      </c>
      <c r="M79" s="147">
        <f t="shared" si="6"/>
        <v>1.1125694444444443</v>
      </c>
      <c r="N79" s="148" t="str">
        <f t="shared" si="8"/>
        <v/>
      </c>
      <c r="O79" s="148">
        <f t="shared" si="7"/>
        <v>0.99936342592592586</v>
      </c>
      <c r="P79" s="108"/>
      <c r="Q79" s="109"/>
      <c r="R79" s="109"/>
      <c r="S79" s="109"/>
      <c r="T79" s="109"/>
      <c r="U79" s="110"/>
      <c r="V79" s="109"/>
      <c r="W79" s="109"/>
      <c r="X79" s="109"/>
      <c r="Y79" s="119"/>
      <c r="Z79" s="109"/>
      <c r="AA79" s="109"/>
      <c r="AB79" s="119"/>
      <c r="AC79" s="107"/>
      <c r="AD79" s="107"/>
      <c r="AE79" s="118">
        <v>0.40971064814814812</v>
      </c>
      <c r="AF79" s="111">
        <v>27593</v>
      </c>
      <c r="AG79" s="33">
        <f t="shared" si="12"/>
        <v>1.1125694444444443</v>
      </c>
      <c r="AI79" s="30"/>
      <c r="AJ79" s="30"/>
      <c r="AK79" s="30"/>
      <c r="AL79" s="30"/>
      <c r="AM79" s="30"/>
      <c r="AN79" s="30"/>
      <c r="AO79" s="30"/>
      <c r="AP79" s="30"/>
      <c r="AQ79" s="30"/>
      <c r="AR79" s="30"/>
    </row>
    <row r="80" spans="1:44" ht="15.75" customHeight="1" thickBot="1" x14ac:dyDescent="0.25">
      <c r="A80" s="115">
        <f t="shared" si="5"/>
        <v>32</v>
      </c>
      <c r="B80" s="116"/>
      <c r="C80" s="116"/>
      <c r="D80" s="115">
        <v>-1124</v>
      </c>
      <c r="E80" s="117"/>
      <c r="F80" s="143">
        <v>45089</v>
      </c>
      <c r="G80" s="144">
        <f t="shared" si="0"/>
        <v>6</v>
      </c>
      <c r="H80" s="144">
        <f t="shared" si="1"/>
        <v>12</v>
      </c>
      <c r="I80" s="145" t="str">
        <f t="shared" si="2"/>
        <v/>
      </c>
      <c r="J80" s="107" t="s">
        <v>25</v>
      </c>
      <c r="K80" s="144" t="str">
        <f t="shared" si="3"/>
        <v>Day 3</v>
      </c>
      <c r="L80" s="115" t="s">
        <v>295</v>
      </c>
      <c r="M80" s="147">
        <f t="shared" si="6"/>
        <v>1.4803125000000001</v>
      </c>
      <c r="N80" s="148">
        <f t="shared" si="8"/>
        <v>0.36642361111111121</v>
      </c>
      <c r="O80" s="148" t="str">
        <f t="shared" si="7"/>
        <v/>
      </c>
      <c r="P80" s="108"/>
      <c r="Q80" s="109"/>
      <c r="R80" s="109"/>
      <c r="S80" s="109"/>
      <c r="T80" s="109"/>
      <c r="U80" s="110"/>
      <c r="V80" s="109"/>
      <c r="W80" s="109"/>
      <c r="X80" s="109"/>
      <c r="Y80" s="119"/>
      <c r="Z80" s="109"/>
      <c r="AA80" s="109"/>
      <c r="AB80" s="119"/>
      <c r="AC80" s="107"/>
      <c r="AD80" s="107"/>
      <c r="AE80" s="118">
        <v>0.77734953703703702</v>
      </c>
      <c r="AF80" s="111">
        <v>27584</v>
      </c>
      <c r="AG80" s="33"/>
      <c r="AI80" s="30"/>
      <c r="AJ80" s="30"/>
      <c r="AK80" s="30"/>
      <c r="AL80" s="30"/>
      <c r="AM80" s="30"/>
      <c r="AN80" s="30"/>
      <c r="AO80" s="30"/>
      <c r="AP80" s="30"/>
      <c r="AQ80" s="30"/>
      <c r="AR80" s="30"/>
    </row>
    <row r="81" spans="1:44" ht="15.75" customHeight="1" thickBot="1" x14ac:dyDescent="0.25">
      <c r="A81" s="115">
        <f t="shared" si="5"/>
        <v>33</v>
      </c>
      <c r="B81" s="116"/>
      <c r="C81" s="116"/>
      <c r="D81" s="115">
        <v>-1124</v>
      </c>
      <c r="E81" s="117"/>
      <c r="F81" s="143">
        <v>45237</v>
      </c>
      <c r="G81" s="144">
        <f t="shared" si="0"/>
        <v>11</v>
      </c>
      <c r="H81" s="144">
        <f t="shared" si="1"/>
        <v>7</v>
      </c>
      <c r="I81" s="145" t="str">
        <f t="shared" si="2"/>
        <v/>
      </c>
      <c r="J81" s="107"/>
      <c r="K81" s="144" t="str">
        <f t="shared" si="3"/>
        <v/>
      </c>
      <c r="L81" s="149" t="s">
        <v>296</v>
      </c>
      <c r="M81" s="147">
        <f t="shared" si="6"/>
        <v>1.3006249999999999</v>
      </c>
      <c r="N81" s="148">
        <f t="shared" si="8"/>
        <v>0.18673611111111099</v>
      </c>
      <c r="O81" s="148" t="str">
        <f t="shared" si="7"/>
        <v/>
      </c>
      <c r="P81" s="108"/>
      <c r="Q81" s="109"/>
      <c r="R81" s="109"/>
      <c r="S81" s="109"/>
      <c r="T81" s="109"/>
      <c r="U81" s="110"/>
      <c r="V81" s="109"/>
      <c r="W81" s="109"/>
      <c r="X81" s="109"/>
      <c r="Y81" s="119"/>
      <c r="Z81" s="109"/>
      <c r="AA81" s="109"/>
      <c r="AB81" s="119"/>
      <c r="AC81" s="107"/>
      <c r="AD81" s="107"/>
      <c r="AE81" s="118">
        <v>0.59756944444444449</v>
      </c>
      <c r="AF81" s="111">
        <v>27576</v>
      </c>
      <c r="AG81" s="33"/>
      <c r="AI81" s="30"/>
      <c r="AJ81" s="30"/>
      <c r="AK81" s="30"/>
      <c r="AL81" s="30"/>
      <c r="AM81" s="30"/>
      <c r="AN81" s="30"/>
      <c r="AO81" s="30"/>
      <c r="AP81" s="30"/>
      <c r="AQ81" s="30"/>
      <c r="AR81" s="30"/>
    </row>
    <row r="82" spans="1:44" ht="15.75" customHeight="1" thickBot="1" x14ac:dyDescent="0.25">
      <c r="A82" s="115">
        <f t="shared" si="5"/>
        <v>34</v>
      </c>
      <c r="B82" s="116"/>
      <c r="C82" s="116"/>
      <c r="D82" s="115">
        <v>-1124</v>
      </c>
      <c r="E82" s="117"/>
      <c r="F82" s="143">
        <v>45267</v>
      </c>
      <c r="G82" s="144">
        <f t="shared" si="0"/>
        <v>12</v>
      </c>
      <c r="H82" s="144">
        <f t="shared" si="1"/>
        <v>7</v>
      </c>
      <c r="I82" s="145" t="str">
        <f t="shared" si="2"/>
        <v/>
      </c>
      <c r="J82" s="107"/>
      <c r="K82" s="144" t="str">
        <f t="shared" si="3"/>
        <v/>
      </c>
      <c r="L82" s="149" t="s">
        <v>296</v>
      </c>
      <c r="M82" s="147">
        <f t="shared" si="6"/>
        <v>0.75912037037037039</v>
      </c>
      <c r="N82" s="148" t="str">
        <f t="shared" si="8"/>
        <v/>
      </c>
      <c r="O82" s="148">
        <f t="shared" si="7"/>
        <v>0.64591435185185198</v>
      </c>
      <c r="P82" s="108"/>
      <c r="Q82" s="109"/>
      <c r="R82" s="109"/>
      <c r="S82" s="109"/>
      <c r="T82" s="109"/>
      <c r="U82" s="110"/>
      <c r="V82" s="109"/>
      <c r="W82" s="109"/>
      <c r="X82" s="109"/>
      <c r="Y82" s="119"/>
      <c r="Z82" s="109"/>
      <c r="AA82" s="109"/>
      <c r="AB82" s="119"/>
      <c r="AC82" s="107"/>
      <c r="AD82" s="107"/>
      <c r="AE82" s="118">
        <v>5.6053240740740744E-2</v>
      </c>
      <c r="AF82" s="111">
        <v>27575</v>
      </c>
      <c r="AG82" s="33"/>
      <c r="AI82" s="30"/>
      <c r="AJ82" s="30"/>
      <c r="AK82" s="30"/>
      <c r="AL82" s="30"/>
      <c r="AM82" s="30"/>
      <c r="AN82" s="30"/>
      <c r="AO82" s="30"/>
      <c r="AP82" s="30"/>
      <c r="AQ82" s="30"/>
      <c r="AR82" s="30"/>
    </row>
    <row r="83" spans="1:44" ht="15.75" customHeight="1" thickBot="1" x14ac:dyDescent="0.25">
      <c r="A83" s="115">
        <f t="shared" si="5"/>
        <v>35</v>
      </c>
      <c r="B83" s="116"/>
      <c r="C83" s="116"/>
      <c r="D83" s="115">
        <v>-1123</v>
      </c>
      <c r="E83" s="117"/>
      <c r="F83" s="143">
        <v>45049</v>
      </c>
      <c r="G83" s="144">
        <f t="shared" si="0"/>
        <v>5</v>
      </c>
      <c r="H83" s="144">
        <f t="shared" si="1"/>
        <v>3</v>
      </c>
      <c r="I83" s="145" t="str">
        <f t="shared" si="2"/>
        <v/>
      </c>
      <c r="J83" s="107"/>
      <c r="K83" s="144" t="str">
        <f t="shared" si="3"/>
        <v/>
      </c>
      <c r="L83" s="149" t="s">
        <v>296</v>
      </c>
      <c r="M83" s="147">
        <f t="shared" si="6"/>
        <v>0.97807870370370364</v>
      </c>
      <c r="N83" s="148" t="str">
        <f t="shared" si="8"/>
        <v/>
      </c>
      <c r="O83" s="148">
        <f t="shared" si="7"/>
        <v>0.86487268518518512</v>
      </c>
      <c r="P83" s="108"/>
      <c r="Q83" s="109"/>
      <c r="R83" s="109"/>
      <c r="S83" s="109"/>
      <c r="T83" s="109"/>
      <c r="U83" s="110"/>
      <c r="V83" s="109"/>
      <c r="W83" s="109"/>
      <c r="X83" s="109"/>
      <c r="Y83" s="119"/>
      <c r="Z83" s="109"/>
      <c r="AA83" s="109"/>
      <c r="AB83" s="119"/>
      <c r="AC83" s="107"/>
      <c r="AD83" s="107"/>
      <c r="AE83" s="118">
        <v>0.27491898148148147</v>
      </c>
      <c r="AF83" s="111">
        <v>27567</v>
      </c>
      <c r="AG83" s="33"/>
      <c r="AI83" s="30"/>
      <c r="AJ83" s="30"/>
      <c r="AK83" s="30"/>
      <c r="AL83" s="30"/>
      <c r="AM83" s="30"/>
      <c r="AN83" s="30"/>
      <c r="AO83" s="30"/>
      <c r="AP83" s="30"/>
      <c r="AQ83" s="30"/>
      <c r="AR83" s="30"/>
    </row>
    <row r="84" spans="1:44" ht="15.75" customHeight="1" thickBot="1" x14ac:dyDescent="0.25">
      <c r="A84" s="115">
        <f t="shared" si="5"/>
        <v>36</v>
      </c>
      <c r="B84" s="116"/>
      <c r="C84" s="116"/>
      <c r="D84" s="115">
        <v>-1123</v>
      </c>
      <c r="E84" s="117"/>
      <c r="F84" s="143">
        <v>45227</v>
      </c>
      <c r="G84" s="144">
        <f t="shared" si="0"/>
        <v>10</v>
      </c>
      <c r="H84" s="144">
        <f t="shared" si="1"/>
        <v>28</v>
      </c>
      <c r="I84" s="145" t="str">
        <f t="shared" si="2"/>
        <v/>
      </c>
      <c r="J84" s="107" t="s">
        <v>23</v>
      </c>
      <c r="K84" s="144" t="str">
        <f t="shared" si="3"/>
        <v>Day 3</v>
      </c>
      <c r="L84" s="115" t="s">
        <v>295</v>
      </c>
      <c r="M84" s="147">
        <f t="shared" si="6"/>
        <v>0.80224537037037047</v>
      </c>
      <c r="N84" s="148" t="str">
        <f t="shared" si="8"/>
        <v/>
      </c>
      <c r="O84" s="148">
        <f t="shared" si="7"/>
        <v>0.68903935185185183</v>
      </c>
      <c r="P84" s="108"/>
      <c r="Q84" s="109"/>
      <c r="R84" s="109"/>
      <c r="S84" s="109"/>
      <c r="T84" s="109"/>
      <c r="U84" s="110"/>
      <c r="V84" s="109"/>
      <c r="W84" s="109"/>
      <c r="X84" s="109"/>
      <c r="Y84" s="119"/>
      <c r="Z84" s="109"/>
      <c r="AA84" s="109"/>
      <c r="AB84" s="119"/>
      <c r="AC84" s="107"/>
      <c r="AD84" s="107"/>
      <c r="AE84" s="118">
        <v>9.898148148148149E-2</v>
      </c>
      <c r="AF84" s="111">
        <v>27558</v>
      </c>
      <c r="AG84" s="33"/>
      <c r="AI84" s="30"/>
      <c r="AJ84" s="30"/>
      <c r="AK84" s="30"/>
      <c r="AL84" s="30"/>
      <c r="AM84" s="30"/>
      <c r="AN84" s="30"/>
      <c r="AO84" s="30"/>
      <c r="AP84" s="30"/>
      <c r="AQ84" s="30"/>
      <c r="AR84" s="30"/>
    </row>
    <row r="85" spans="1:44" ht="15.75" customHeight="1" thickBot="1" x14ac:dyDescent="0.25">
      <c r="A85" s="115">
        <f t="shared" si="5"/>
        <v>37</v>
      </c>
      <c r="B85" s="116"/>
      <c r="C85" s="116"/>
      <c r="D85" s="115">
        <v>-1122</v>
      </c>
      <c r="E85" s="117"/>
      <c r="F85" s="143">
        <v>45038</v>
      </c>
      <c r="G85" s="144">
        <f t="shared" si="0"/>
        <v>4</v>
      </c>
      <c r="H85" s="144">
        <f t="shared" si="1"/>
        <v>22</v>
      </c>
      <c r="I85" s="145" t="str">
        <f t="shared" si="2"/>
        <v/>
      </c>
      <c r="J85" s="107" t="s">
        <v>25</v>
      </c>
      <c r="K85" s="144" t="str">
        <f t="shared" si="3"/>
        <v>Day 3</v>
      </c>
      <c r="L85" s="115" t="s">
        <v>299</v>
      </c>
      <c r="M85" s="147">
        <f t="shared" si="6"/>
        <v>1.3807060185185183</v>
      </c>
      <c r="N85" s="148">
        <f t="shared" si="8"/>
        <v>0.26681712962962933</v>
      </c>
      <c r="O85" s="148" t="str">
        <f t="shared" si="7"/>
        <v/>
      </c>
      <c r="P85" s="108"/>
      <c r="Q85" s="109"/>
      <c r="R85" s="109"/>
      <c r="S85" s="109"/>
      <c r="T85" s="109"/>
      <c r="U85" s="110"/>
      <c r="V85" s="109"/>
      <c r="W85" s="109"/>
      <c r="X85" s="109"/>
      <c r="Y85" s="119"/>
      <c r="Z85" s="109"/>
      <c r="AA85" s="109"/>
      <c r="AB85" s="119"/>
      <c r="AC85" s="107"/>
      <c r="AD85" s="107"/>
      <c r="AE85" s="118">
        <v>0.67733796296296289</v>
      </c>
      <c r="AF85" s="111">
        <v>27549</v>
      </c>
      <c r="AG85" s="33"/>
      <c r="AI85" s="30"/>
      <c r="AJ85" s="30"/>
      <c r="AK85" s="30"/>
      <c r="AL85" s="30"/>
      <c r="AM85" s="30"/>
      <c r="AN85" s="30"/>
      <c r="AO85" s="30"/>
      <c r="AP85" s="30"/>
      <c r="AQ85" s="30"/>
      <c r="AR85" s="30"/>
    </row>
    <row r="86" spans="1:44" ht="15.75" customHeight="1" thickBot="1" x14ac:dyDescent="0.25">
      <c r="A86" s="115">
        <f t="shared" si="5"/>
        <v>38</v>
      </c>
      <c r="B86" s="116"/>
      <c r="C86" s="116"/>
      <c r="D86" s="115">
        <v>-1122</v>
      </c>
      <c r="E86" s="117"/>
      <c r="F86" s="143">
        <v>45216</v>
      </c>
      <c r="G86" s="144">
        <f t="shared" si="0"/>
        <v>10</v>
      </c>
      <c r="H86" s="144">
        <f t="shared" si="1"/>
        <v>17</v>
      </c>
      <c r="I86" s="145" t="str">
        <f t="shared" si="2"/>
        <v>PM Friday</v>
      </c>
      <c r="J86" s="107" t="s">
        <v>18</v>
      </c>
      <c r="K86" s="146" t="str">
        <f t="shared" si="3"/>
        <v>Day 7</v>
      </c>
      <c r="L86" s="115" t="s">
        <v>294</v>
      </c>
      <c r="M86" s="147">
        <f t="shared" si="6"/>
        <v>1.0132291666666668</v>
      </c>
      <c r="N86" s="148" t="str">
        <f t="shared" si="8"/>
        <v/>
      </c>
      <c r="O86" s="148">
        <f t="shared" si="7"/>
        <v>0.90002314814814843</v>
      </c>
      <c r="P86" s="108"/>
      <c r="Q86" s="109"/>
      <c r="R86" s="109"/>
      <c r="S86" s="109"/>
      <c r="T86" s="109"/>
      <c r="U86" s="110"/>
      <c r="V86" s="109"/>
      <c r="W86" s="109"/>
      <c r="X86" s="109"/>
      <c r="Y86" s="119"/>
      <c r="Z86" s="109"/>
      <c r="AA86" s="109"/>
      <c r="AB86" s="119"/>
      <c r="AC86" s="107"/>
      <c r="AD86" s="107"/>
      <c r="AE86" s="118">
        <v>0.30975694444444446</v>
      </c>
      <c r="AF86" s="111">
        <v>27540</v>
      </c>
      <c r="AG86" s="33"/>
      <c r="AI86" s="30"/>
      <c r="AJ86" s="30"/>
      <c r="AK86" s="30"/>
      <c r="AL86" s="30"/>
      <c r="AM86" s="30"/>
      <c r="AN86" s="30"/>
      <c r="AO86" s="30"/>
      <c r="AP86" s="30"/>
      <c r="AQ86" s="30"/>
      <c r="AR86" s="30"/>
    </row>
    <row r="87" spans="1:44" ht="15.75" customHeight="1" thickBot="1" x14ac:dyDescent="0.25">
      <c r="A87" s="115">
        <f t="shared" si="5"/>
        <v>39</v>
      </c>
      <c r="B87" s="116"/>
      <c r="C87" s="116"/>
      <c r="D87" s="115">
        <v>-1121</v>
      </c>
      <c r="E87" s="117"/>
      <c r="F87" s="143">
        <v>45028</v>
      </c>
      <c r="G87" s="144">
        <f t="shared" si="0"/>
        <v>4</v>
      </c>
      <c r="H87" s="144">
        <f t="shared" si="1"/>
        <v>12</v>
      </c>
      <c r="I87" s="145" t="str">
        <f t="shared" si="2"/>
        <v/>
      </c>
      <c r="J87" s="107" t="s">
        <v>20</v>
      </c>
      <c r="K87" s="144" t="str">
        <f t="shared" si="3"/>
        <v>Day 2</v>
      </c>
      <c r="L87" s="115" t="s">
        <v>299</v>
      </c>
      <c r="M87" s="147">
        <f t="shared" si="6"/>
        <v>1.0246759259259259</v>
      </c>
      <c r="N87" s="148" t="str">
        <f t="shared" si="8"/>
        <v/>
      </c>
      <c r="O87" s="148">
        <f t="shared" si="7"/>
        <v>0.9114699074074073</v>
      </c>
      <c r="P87" s="108"/>
      <c r="Q87" s="109"/>
      <c r="R87" s="109"/>
      <c r="S87" s="109"/>
      <c r="T87" s="109"/>
      <c r="U87" s="110"/>
      <c r="V87" s="109"/>
      <c r="W87" s="109"/>
      <c r="X87" s="109"/>
      <c r="Y87" s="119"/>
      <c r="Z87" s="109"/>
      <c r="AA87" s="109"/>
      <c r="AB87" s="119"/>
      <c r="AC87" s="107"/>
      <c r="AD87" s="107"/>
      <c r="AE87" s="118">
        <v>0.32179398148148147</v>
      </c>
      <c r="AF87" s="111">
        <v>27531</v>
      </c>
      <c r="AG87" s="33"/>
      <c r="AI87" s="30"/>
      <c r="AJ87" s="30"/>
      <c r="AK87" s="30"/>
      <c r="AL87" s="30"/>
      <c r="AM87" s="30"/>
      <c r="AN87" s="30"/>
      <c r="AO87" s="30"/>
      <c r="AP87" s="30"/>
      <c r="AQ87" s="30"/>
      <c r="AR87" s="30"/>
    </row>
    <row r="88" spans="1:44" ht="15.75" customHeight="1" thickBot="1" x14ac:dyDescent="0.25">
      <c r="A88" s="115">
        <f t="shared" si="5"/>
        <v>40</v>
      </c>
      <c r="B88" s="116"/>
      <c r="C88" s="116"/>
      <c r="D88" s="115">
        <v>-1121</v>
      </c>
      <c r="E88" s="117"/>
      <c r="F88" s="143">
        <v>45205</v>
      </c>
      <c r="G88" s="144">
        <f t="shared" si="0"/>
        <v>10</v>
      </c>
      <c r="H88" s="144">
        <f t="shared" si="1"/>
        <v>6</v>
      </c>
      <c r="I88" s="145" t="str">
        <f t="shared" si="2"/>
        <v/>
      </c>
      <c r="J88" s="107" t="s">
        <v>25</v>
      </c>
      <c r="K88" s="144" t="str">
        <f t="shared" si="3"/>
        <v>Day 4</v>
      </c>
      <c r="L88" s="115" t="s">
        <v>295</v>
      </c>
      <c r="M88" s="147">
        <f t="shared" si="6"/>
        <v>0.99425925925925918</v>
      </c>
      <c r="N88" s="148" t="str">
        <f t="shared" si="8"/>
        <v/>
      </c>
      <c r="O88" s="148">
        <f t="shared" si="7"/>
        <v>0.88105324074074076</v>
      </c>
      <c r="P88" s="108"/>
      <c r="Q88" s="109"/>
      <c r="R88" s="109"/>
      <c r="S88" s="109"/>
      <c r="T88" s="109"/>
      <c r="U88" s="110"/>
      <c r="V88" s="109"/>
      <c r="W88" s="109"/>
      <c r="X88" s="109"/>
      <c r="Y88" s="119"/>
      <c r="Z88" s="109"/>
      <c r="AA88" s="109"/>
      <c r="AB88" s="119"/>
      <c r="AC88" s="107"/>
      <c r="AD88" s="107"/>
      <c r="AE88" s="118">
        <v>0.29127314814814814</v>
      </c>
      <c r="AF88" s="111">
        <v>27522</v>
      </c>
      <c r="AG88" s="33"/>
      <c r="AI88" s="30"/>
      <c r="AJ88" s="30"/>
      <c r="AK88" s="30"/>
      <c r="AL88" s="30"/>
      <c r="AM88" s="30"/>
      <c r="AN88" s="30"/>
      <c r="AO88" s="30"/>
      <c r="AP88" s="30"/>
      <c r="AQ88" s="30"/>
      <c r="AR88" s="30"/>
    </row>
    <row r="89" spans="1:44" ht="15.75" customHeight="1" thickBot="1" x14ac:dyDescent="0.25">
      <c r="A89" s="115">
        <f t="shared" si="5"/>
        <v>41</v>
      </c>
      <c r="B89" s="116"/>
      <c r="C89" s="116"/>
      <c r="D89" s="115">
        <v>-1120</v>
      </c>
      <c r="E89" s="117"/>
      <c r="F89" s="143">
        <v>44987</v>
      </c>
      <c r="G89" s="144">
        <f t="shared" si="0"/>
        <v>3</v>
      </c>
      <c r="H89" s="144">
        <f t="shared" si="1"/>
        <v>2</v>
      </c>
      <c r="I89" s="145" t="str">
        <f t="shared" si="2"/>
        <v/>
      </c>
      <c r="J89" s="107"/>
      <c r="K89" s="144" t="str">
        <f t="shared" si="3"/>
        <v/>
      </c>
      <c r="L89" s="149" t="s">
        <v>296</v>
      </c>
      <c r="M89" s="147">
        <f t="shared" si="6"/>
        <v>1.3759143518518517</v>
      </c>
      <c r="N89" s="148">
        <f t="shared" si="8"/>
        <v>0.26202546296296281</v>
      </c>
      <c r="O89" s="148" t="str">
        <f t="shared" si="7"/>
        <v/>
      </c>
      <c r="P89" s="108"/>
      <c r="Q89" s="109"/>
      <c r="R89" s="109"/>
      <c r="S89" s="109"/>
      <c r="T89" s="109"/>
      <c r="U89" s="110"/>
      <c r="V89" s="109"/>
      <c r="W89" s="109"/>
      <c r="X89" s="109"/>
      <c r="Y89" s="119"/>
      <c r="Z89" s="109"/>
      <c r="AA89" s="109"/>
      <c r="AB89" s="119"/>
      <c r="AC89" s="107"/>
      <c r="AD89" s="107"/>
      <c r="AE89" s="118">
        <v>0.67283564814814811</v>
      </c>
      <c r="AF89" s="111">
        <v>27514</v>
      </c>
      <c r="AG89" s="33"/>
      <c r="AI89" s="30"/>
      <c r="AJ89" s="30"/>
      <c r="AK89" s="30"/>
      <c r="AL89" s="30"/>
      <c r="AM89" s="30"/>
      <c r="AN89" s="30"/>
      <c r="AO89" s="30"/>
      <c r="AP89" s="30"/>
      <c r="AQ89" s="30"/>
      <c r="AR89" s="30"/>
    </row>
    <row r="90" spans="1:44" ht="15.75" customHeight="1" thickBot="1" x14ac:dyDescent="0.25">
      <c r="A90" s="115">
        <f t="shared" si="5"/>
        <v>42</v>
      </c>
      <c r="B90" s="116"/>
      <c r="C90" s="116"/>
      <c r="D90" s="115">
        <v>-1120</v>
      </c>
      <c r="E90" s="117"/>
      <c r="F90" s="143">
        <v>45017</v>
      </c>
      <c r="G90" s="144">
        <f t="shared" si="0"/>
        <v>4</v>
      </c>
      <c r="H90" s="144">
        <f t="shared" si="1"/>
        <v>1</v>
      </c>
      <c r="I90" s="145" t="str">
        <f t="shared" si="2"/>
        <v/>
      </c>
      <c r="J90" s="107"/>
      <c r="K90" s="144" t="str">
        <f t="shared" si="3"/>
        <v/>
      </c>
      <c r="L90" s="149" t="s">
        <v>296</v>
      </c>
      <c r="M90" s="147">
        <f t="shared" si="6"/>
        <v>0.73375000000000001</v>
      </c>
      <c r="N90" s="148" t="str">
        <f t="shared" si="8"/>
        <v/>
      </c>
      <c r="O90" s="148">
        <f t="shared" si="7"/>
        <v>0.62054398148148149</v>
      </c>
      <c r="P90" s="108"/>
      <c r="Q90" s="109"/>
      <c r="R90" s="109"/>
      <c r="S90" s="109"/>
      <c r="T90" s="109"/>
      <c r="U90" s="110"/>
      <c r="V90" s="109"/>
      <c r="W90" s="109"/>
      <c r="X90" s="109"/>
      <c r="Y90" s="119"/>
      <c r="Z90" s="109"/>
      <c r="AA90" s="109"/>
      <c r="AB90" s="119"/>
      <c r="AC90" s="107"/>
      <c r="AD90" s="107"/>
      <c r="AE90" s="118">
        <v>3.0659722222222224E-2</v>
      </c>
      <c r="AF90" s="111">
        <v>27513</v>
      </c>
      <c r="AG90" s="33"/>
      <c r="AI90" s="30"/>
      <c r="AJ90" s="30"/>
      <c r="AK90" s="30"/>
      <c r="AL90" s="30"/>
      <c r="AM90" s="30"/>
      <c r="AN90" s="30"/>
      <c r="AO90" s="30"/>
      <c r="AP90" s="30"/>
      <c r="AQ90" s="30"/>
      <c r="AR90" s="30"/>
    </row>
    <row r="91" spans="1:44" ht="15.75" customHeight="1" thickBot="1" x14ac:dyDescent="0.25">
      <c r="A91" s="115">
        <f t="shared" si="5"/>
        <v>43</v>
      </c>
      <c r="B91" s="116"/>
      <c r="C91" s="116"/>
      <c r="D91" s="115">
        <v>-1120</v>
      </c>
      <c r="E91" s="117"/>
      <c r="F91" s="143">
        <v>45193</v>
      </c>
      <c r="G91" s="144">
        <f t="shared" si="0"/>
        <v>9</v>
      </c>
      <c r="H91" s="144">
        <f t="shared" si="1"/>
        <v>24</v>
      </c>
      <c r="I91" s="145" t="str">
        <f t="shared" si="2"/>
        <v/>
      </c>
      <c r="J91" s="107"/>
      <c r="K91" s="144" t="str">
        <f t="shared" si="3"/>
        <v/>
      </c>
      <c r="L91" s="149" t="s">
        <v>296</v>
      </c>
      <c r="M91" s="147">
        <f t="shared" si="6"/>
        <v>1.0456712962962962</v>
      </c>
      <c r="N91" s="148" t="str">
        <f t="shared" si="8"/>
        <v/>
      </c>
      <c r="O91" s="148">
        <f t="shared" si="7"/>
        <v>0.93246527777777777</v>
      </c>
      <c r="P91" s="108"/>
      <c r="Q91" s="109"/>
      <c r="R91" s="109"/>
      <c r="S91" s="109"/>
      <c r="T91" s="109"/>
      <c r="U91" s="110"/>
      <c r="V91" s="109"/>
      <c r="W91" s="109"/>
      <c r="X91" s="109"/>
      <c r="Y91" s="119"/>
      <c r="Z91" s="109"/>
      <c r="AA91" s="109"/>
      <c r="AB91" s="119"/>
      <c r="AC91" s="107"/>
      <c r="AD91" s="107"/>
      <c r="AE91" s="118">
        <v>0.34246527777777774</v>
      </c>
      <c r="AF91" s="111">
        <v>27503</v>
      </c>
      <c r="AG91" s="33"/>
      <c r="AI91" s="30"/>
      <c r="AJ91" s="30"/>
      <c r="AK91" s="30"/>
      <c r="AL91" s="30"/>
      <c r="AM91" s="30"/>
      <c r="AN91" s="30"/>
      <c r="AO91" s="30"/>
      <c r="AP91" s="30"/>
      <c r="AQ91" s="30"/>
      <c r="AR91" s="30"/>
    </row>
    <row r="92" spans="1:44" ht="15.75" customHeight="1" thickBot="1" x14ac:dyDescent="0.25">
      <c r="A92" s="115">
        <f t="shared" si="5"/>
        <v>44</v>
      </c>
      <c r="B92" s="116"/>
      <c r="C92" s="116"/>
      <c r="D92" s="115">
        <v>-1119</v>
      </c>
      <c r="E92" s="117"/>
      <c r="F92" s="143">
        <v>44977</v>
      </c>
      <c r="G92" s="144">
        <f t="shared" si="0"/>
        <v>2</v>
      </c>
      <c r="H92" s="144">
        <f t="shared" si="1"/>
        <v>20</v>
      </c>
      <c r="I92" s="145" t="str">
        <f t="shared" si="2"/>
        <v/>
      </c>
      <c r="J92" s="107" t="s">
        <v>23</v>
      </c>
      <c r="K92" s="144" t="str">
        <f t="shared" si="3"/>
        <v>Day 3</v>
      </c>
      <c r="L92" s="115" t="s">
        <v>295</v>
      </c>
      <c r="M92" s="147">
        <f t="shared" si="6"/>
        <v>0.81343750000000004</v>
      </c>
      <c r="N92" s="148" t="str">
        <f t="shared" si="8"/>
        <v/>
      </c>
      <c r="O92" s="148">
        <f t="shared" si="7"/>
        <v>0.7002314814814814</v>
      </c>
      <c r="P92" s="108"/>
      <c r="Q92" s="109"/>
      <c r="R92" s="109"/>
      <c r="S92" s="109"/>
      <c r="T92" s="109"/>
      <c r="U92" s="110"/>
      <c r="V92" s="109"/>
      <c r="W92" s="109"/>
      <c r="X92" s="109"/>
      <c r="Y92" s="119"/>
      <c r="Z92" s="109"/>
      <c r="AA92" s="109"/>
      <c r="AB92" s="119"/>
      <c r="AC92" s="107"/>
      <c r="AD92" s="107"/>
      <c r="AE92" s="118">
        <v>0.11015046296296298</v>
      </c>
      <c r="AF92" s="111">
        <v>27496</v>
      </c>
      <c r="AG92" s="33"/>
      <c r="AI92" s="30"/>
      <c r="AJ92" s="30"/>
      <c r="AK92" s="30"/>
      <c r="AL92" s="30"/>
      <c r="AM92" s="30"/>
      <c r="AN92" s="30"/>
      <c r="AO92" s="30"/>
      <c r="AP92" s="30"/>
      <c r="AQ92" s="30"/>
      <c r="AR92" s="30"/>
    </row>
    <row r="93" spans="1:44" ht="15.75" customHeight="1" thickBot="1" x14ac:dyDescent="0.25">
      <c r="A93" s="115">
        <f t="shared" si="5"/>
        <v>45</v>
      </c>
      <c r="B93" s="116"/>
      <c r="C93" s="116"/>
      <c r="D93" s="115">
        <v>-1119</v>
      </c>
      <c r="E93" s="117"/>
      <c r="F93" s="143">
        <v>45153</v>
      </c>
      <c r="G93" s="144">
        <f t="shared" si="0"/>
        <v>8</v>
      </c>
      <c r="H93" s="144">
        <f t="shared" si="1"/>
        <v>15</v>
      </c>
      <c r="I93" s="145" t="str">
        <f t="shared" si="2"/>
        <v/>
      </c>
      <c r="J93" s="107" t="s">
        <v>25</v>
      </c>
      <c r="K93" s="144" t="str">
        <f t="shared" si="3"/>
        <v>Day 4</v>
      </c>
      <c r="L93" s="115" t="s">
        <v>295</v>
      </c>
      <c r="M93" s="147">
        <f t="shared" si="6"/>
        <v>0.9653587962962964</v>
      </c>
      <c r="N93" s="148" t="str">
        <f t="shared" si="8"/>
        <v/>
      </c>
      <c r="O93" s="148">
        <f t="shared" si="7"/>
        <v>0.85215277777777798</v>
      </c>
      <c r="P93" s="108"/>
      <c r="Q93" s="109"/>
      <c r="R93" s="109"/>
      <c r="S93" s="109"/>
      <c r="T93" s="109"/>
      <c r="U93" s="110"/>
      <c r="V93" s="109"/>
      <c r="W93" s="109"/>
      <c r="X93" s="109"/>
      <c r="Y93" s="119"/>
      <c r="Z93" s="109"/>
      <c r="AA93" s="109"/>
      <c r="AB93" s="119"/>
      <c r="AC93" s="107"/>
      <c r="AD93" s="107"/>
      <c r="AE93" s="118">
        <v>0.26196759259259256</v>
      </c>
      <c r="AF93" s="111">
        <v>27487</v>
      </c>
      <c r="AG93" s="33"/>
      <c r="AI93" s="30"/>
      <c r="AJ93" s="30"/>
      <c r="AK93" s="30"/>
      <c r="AL93" s="30"/>
      <c r="AM93" s="30"/>
      <c r="AN93" s="30"/>
      <c r="AO93" s="30"/>
      <c r="AP93" s="30"/>
      <c r="AQ93" s="30"/>
      <c r="AR93" s="30"/>
    </row>
    <row r="94" spans="1:44" ht="15.75" customHeight="1" thickBot="1" x14ac:dyDescent="0.25">
      <c r="A94" s="115">
        <f t="shared" si="5"/>
        <v>46</v>
      </c>
      <c r="B94" s="116"/>
      <c r="C94" s="116"/>
      <c r="D94" s="115">
        <v>-1118</v>
      </c>
      <c r="E94" s="117"/>
      <c r="F94" s="143">
        <v>44966</v>
      </c>
      <c r="G94" s="144">
        <f t="shared" si="0"/>
        <v>2</v>
      </c>
      <c r="H94" s="144">
        <f t="shared" si="1"/>
        <v>9</v>
      </c>
      <c r="I94" s="145" t="str">
        <f t="shared" si="2"/>
        <v>PM Friday</v>
      </c>
      <c r="J94" s="107" t="s">
        <v>18</v>
      </c>
      <c r="K94" s="146" t="str">
        <f t="shared" si="3"/>
        <v>Day 7</v>
      </c>
      <c r="L94" s="115" t="s">
        <v>298</v>
      </c>
      <c r="M94" s="147">
        <f t="shared" si="6"/>
        <v>0.94090277777777775</v>
      </c>
      <c r="N94" s="148" t="str">
        <f t="shared" si="8"/>
        <v/>
      </c>
      <c r="O94" s="148">
        <f t="shared" si="7"/>
        <v>0.82769675925925923</v>
      </c>
      <c r="P94" s="108"/>
      <c r="Q94" s="109"/>
      <c r="R94" s="109"/>
      <c r="S94" s="109"/>
      <c r="T94" s="109"/>
      <c r="U94" s="110"/>
      <c r="V94" s="109"/>
      <c r="W94" s="109"/>
      <c r="X94" s="109"/>
      <c r="Y94" s="119"/>
      <c r="Z94" s="109"/>
      <c r="AA94" s="109"/>
      <c r="AB94" s="119"/>
      <c r="AC94" s="107"/>
      <c r="AD94" s="107"/>
      <c r="AE94" s="118">
        <v>0.23810185185185184</v>
      </c>
      <c r="AF94" s="111">
        <v>27478</v>
      </c>
      <c r="AG94" s="33"/>
      <c r="AI94" s="30"/>
      <c r="AJ94" s="30"/>
      <c r="AK94" s="30"/>
      <c r="AL94" s="30"/>
      <c r="AM94" s="30"/>
      <c r="AN94" s="30"/>
      <c r="AO94" s="30"/>
      <c r="AP94" s="30"/>
      <c r="AQ94" s="30"/>
      <c r="AR94" s="30"/>
    </row>
    <row r="95" spans="1:44" ht="15.75" customHeight="1" thickBot="1" x14ac:dyDescent="0.25">
      <c r="A95" s="115">
        <f t="shared" si="5"/>
        <v>47</v>
      </c>
      <c r="B95" s="116"/>
      <c r="C95" s="116"/>
      <c r="D95" s="115">
        <v>-1118</v>
      </c>
      <c r="E95" s="117"/>
      <c r="F95" s="143">
        <v>45142</v>
      </c>
      <c r="G95" s="144">
        <f t="shared" si="0"/>
        <v>8</v>
      </c>
      <c r="H95" s="144">
        <f t="shared" si="1"/>
        <v>4</v>
      </c>
      <c r="I95" s="145" t="str">
        <f t="shared" si="2"/>
        <v>PM Saturday</v>
      </c>
      <c r="J95" s="107" t="s">
        <v>31</v>
      </c>
      <c r="K95" s="146" t="str">
        <f t="shared" si="3"/>
        <v>Day 1</v>
      </c>
      <c r="L95" s="115" t="s">
        <v>294</v>
      </c>
      <c r="M95" s="147">
        <f t="shared" si="6"/>
        <v>1.6471064814814813</v>
      </c>
      <c r="N95" s="148" t="str">
        <f t="shared" si="8"/>
        <v/>
      </c>
      <c r="O95" s="148">
        <f t="shared" si="7"/>
        <v>0.53321759259259238</v>
      </c>
      <c r="P95" s="108"/>
      <c r="Q95" s="109"/>
      <c r="R95" s="109"/>
      <c r="S95" s="109"/>
      <c r="T95" s="109"/>
      <c r="U95" s="110"/>
      <c r="V95" s="109"/>
      <c r="W95" s="109"/>
      <c r="X95" s="109"/>
      <c r="Y95" s="119"/>
      <c r="Z95" s="109"/>
      <c r="AA95" s="109"/>
      <c r="AB95" s="119"/>
      <c r="AC95" s="107"/>
      <c r="AD95" s="107"/>
      <c r="AE95" s="118">
        <v>0.94420138888888883</v>
      </c>
      <c r="AF95" s="111">
        <v>27469</v>
      </c>
      <c r="AG95" s="33"/>
      <c r="AI95" s="30"/>
      <c r="AJ95" s="30"/>
      <c r="AK95" s="30"/>
      <c r="AL95" s="30"/>
      <c r="AM95" s="30"/>
      <c r="AN95" s="30"/>
      <c r="AO95" s="30"/>
      <c r="AP95" s="30"/>
      <c r="AQ95" s="30"/>
      <c r="AR95" s="30"/>
    </row>
    <row r="96" spans="1:44" ht="15.75" customHeight="1" thickBot="1" x14ac:dyDescent="0.25">
      <c r="A96" s="115">
        <f t="shared" si="5"/>
        <v>48</v>
      </c>
      <c r="B96" s="116"/>
      <c r="C96" s="116"/>
      <c r="D96" s="115">
        <v>-1117</v>
      </c>
      <c r="E96" s="117"/>
      <c r="F96" s="143">
        <v>44955</v>
      </c>
      <c r="G96" s="144">
        <f t="shared" si="0"/>
        <v>1</v>
      </c>
      <c r="H96" s="144">
        <f t="shared" si="1"/>
        <v>29</v>
      </c>
      <c r="I96" s="145" t="str">
        <f t="shared" si="2"/>
        <v/>
      </c>
      <c r="J96" s="107" t="s">
        <v>25</v>
      </c>
      <c r="K96" s="144" t="str">
        <f t="shared" si="3"/>
        <v>Day 4</v>
      </c>
      <c r="L96" s="115" t="s">
        <v>295</v>
      </c>
      <c r="M96" s="147">
        <f t="shared" si="6"/>
        <v>0.92413194444444446</v>
      </c>
      <c r="N96" s="148" t="str">
        <f t="shared" si="8"/>
        <v/>
      </c>
      <c r="O96" s="148">
        <f t="shared" si="7"/>
        <v>0.81092592592592583</v>
      </c>
      <c r="P96" s="108"/>
      <c r="Q96" s="109"/>
      <c r="R96" s="109"/>
      <c r="S96" s="109"/>
      <c r="T96" s="109"/>
      <c r="U96" s="110"/>
      <c r="V96" s="109"/>
      <c r="W96" s="109"/>
      <c r="X96" s="109"/>
      <c r="Y96" s="119"/>
      <c r="Z96" s="109"/>
      <c r="AA96" s="109"/>
      <c r="AB96" s="119"/>
      <c r="AC96" s="107"/>
      <c r="AD96" s="107"/>
      <c r="AE96" s="118">
        <v>0.22112268518518519</v>
      </c>
      <c r="AF96" s="111">
        <v>27460</v>
      </c>
      <c r="AG96" s="33"/>
      <c r="AI96" s="30"/>
      <c r="AJ96" s="30"/>
      <c r="AK96" s="30"/>
      <c r="AL96" s="30"/>
      <c r="AM96" s="30"/>
      <c r="AN96" s="30"/>
      <c r="AO96" s="30"/>
      <c r="AP96" s="30"/>
      <c r="AQ96" s="30"/>
      <c r="AR96" s="30"/>
    </row>
    <row r="97" spans="1:44" ht="15.75" customHeight="1" thickBot="1" x14ac:dyDescent="0.25">
      <c r="A97" s="115">
        <f t="shared" si="5"/>
        <v>49</v>
      </c>
      <c r="B97" s="116"/>
      <c r="C97" s="116"/>
      <c r="D97" s="115">
        <v>-1117</v>
      </c>
      <c r="E97" s="117"/>
      <c r="F97" s="143">
        <v>45132</v>
      </c>
      <c r="G97" s="144">
        <f t="shared" si="0"/>
        <v>7</v>
      </c>
      <c r="H97" s="144">
        <f t="shared" si="1"/>
        <v>25</v>
      </c>
      <c r="I97" s="145" t="str">
        <f t="shared" si="2"/>
        <v/>
      </c>
      <c r="J97" s="107" t="s">
        <v>28</v>
      </c>
      <c r="K97" s="144" t="str">
        <f t="shared" si="3"/>
        <v>Day 5</v>
      </c>
      <c r="L97" s="115" t="s">
        <v>295</v>
      </c>
      <c r="M97" s="147">
        <f t="shared" si="6"/>
        <v>1.3090393518518517</v>
      </c>
      <c r="N97" s="148">
        <f t="shared" si="8"/>
        <v>0.19515046296296279</v>
      </c>
      <c r="O97" s="148" t="str">
        <f t="shared" si="7"/>
        <v/>
      </c>
      <c r="P97" s="108"/>
      <c r="Q97" s="109"/>
      <c r="R97" s="109"/>
      <c r="S97" s="109"/>
      <c r="T97" s="109"/>
      <c r="U97" s="110"/>
      <c r="V97" s="109"/>
      <c r="W97" s="109"/>
      <c r="X97" s="109"/>
      <c r="Y97" s="119"/>
      <c r="Z97" s="109"/>
      <c r="AA97" s="109"/>
      <c r="AB97" s="119"/>
      <c r="AC97" s="107"/>
      <c r="AD97" s="107"/>
      <c r="AE97" s="118">
        <v>0.60592592592592587</v>
      </c>
      <c r="AF97" s="111">
        <v>27451</v>
      </c>
      <c r="AG97" s="33"/>
      <c r="AI97" s="30"/>
      <c r="AJ97" s="30"/>
      <c r="AK97" s="30"/>
      <c r="AL97" s="30"/>
      <c r="AM97" s="30"/>
      <c r="AN97" s="30"/>
      <c r="AO97" s="30"/>
      <c r="AP97" s="30"/>
      <c r="AQ97" s="30"/>
      <c r="AR97" s="30"/>
    </row>
    <row r="98" spans="1:44" ht="15.75" customHeight="1" thickBot="1" x14ac:dyDescent="0.25">
      <c r="A98" s="115">
        <f t="shared" si="5"/>
        <v>50</v>
      </c>
      <c r="B98" s="116"/>
      <c r="C98" s="116"/>
      <c r="D98" s="115">
        <v>-1117</v>
      </c>
      <c r="E98" s="117"/>
      <c r="F98" s="143">
        <v>45279</v>
      </c>
      <c r="G98" s="144">
        <f t="shared" si="0"/>
        <v>12</v>
      </c>
      <c r="H98" s="144">
        <f t="shared" si="1"/>
        <v>19</v>
      </c>
      <c r="I98" s="145" t="str">
        <f t="shared" si="2"/>
        <v/>
      </c>
      <c r="J98" s="107"/>
      <c r="K98" s="144" t="str">
        <f t="shared" si="3"/>
        <v/>
      </c>
      <c r="L98" s="149" t="s">
        <v>296</v>
      </c>
      <c r="M98" s="147">
        <f t="shared" si="6"/>
        <v>1.5078472222222223</v>
      </c>
      <c r="N98" s="148">
        <f t="shared" si="8"/>
        <v>0.39395833333333341</v>
      </c>
      <c r="O98" s="148" t="str">
        <f t="shared" si="7"/>
        <v/>
      </c>
      <c r="P98" s="108"/>
      <c r="Q98" s="109"/>
      <c r="R98" s="109"/>
      <c r="S98" s="109"/>
      <c r="T98" s="109"/>
      <c r="U98" s="110"/>
      <c r="V98" s="109"/>
      <c r="W98" s="109"/>
      <c r="X98" s="109"/>
      <c r="Y98" s="119"/>
      <c r="Z98" s="109"/>
      <c r="AA98" s="109"/>
      <c r="AB98" s="119"/>
      <c r="AC98" s="107"/>
      <c r="AD98" s="107"/>
      <c r="AE98" s="118">
        <v>0.80464120370370373</v>
      </c>
      <c r="AF98" s="111">
        <v>27443</v>
      </c>
      <c r="AG98" s="33"/>
      <c r="AI98" s="30"/>
      <c r="AJ98" s="30"/>
      <c r="AK98" s="30"/>
      <c r="AL98" s="30"/>
      <c r="AM98" s="30"/>
      <c r="AN98" s="30"/>
      <c r="AO98" s="30"/>
      <c r="AP98" s="30"/>
      <c r="AQ98" s="30"/>
      <c r="AR98" s="30"/>
    </row>
    <row r="99" spans="1:44" ht="15.75" customHeight="1" thickBot="1" x14ac:dyDescent="0.25">
      <c r="A99" s="115">
        <f t="shared" si="5"/>
        <v>51</v>
      </c>
      <c r="B99" s="116"/>
      <c r="C99" s="116"/>
      <c r="D99" s="115">
        <v>-1116</v>
      </c>
      <c r="E99" s="117"/>
      <c r="F99" s="143">
        <v>44944</v>
      </c>
      <c r="G99" s="144">
        <f t="shared" si="0"/>
        <v>1</v>
      </c>
      <c r="H99" s="144">
        <f t="shared" si="1"/>
        <v>18</v>
      </c>
      <c r="I99" s="145" t="str">
        <f t="shared" si="2"/>
        <v/>
      </c>
      <c r="J99" s="107"/>
      <c r="K99" s="144" t="str">
        <f t="shared" si="3"/>
        <v/>
      </c>
      <c r="L99" s="149" t="s">
        <v>296</v>
      </c>
      <c r="M99" s="147">
        <f t="shared" si="6"/>
        <v>1.0767129629629628</v>
      </c>
      <c r="N99" s="148" t="str">
        <f t="shared" si="8"/>
        <v/>
      </c>
      <c r="O99" s="148">
        <f t="shared" si="7"/>
        <v>0.96350694444444418</v>
      </c>
      <c r="P99" s="108"/>
      <c r="Q99" s="109"/>
      <c r="R99" s="109"/>
      <c r="S99" s="109"/>
      <c r="T99" s="109"/>
      <c r="U99" s="110"/>
      <c r="V99" s="109"/>
      <c r="W99" s="109"/>
      <c r="X99" s="109"/>
      <c r="Y99" s="119"/>
      <c r="Z99" s="109"/>
      <c r="AA99" s="109"/>
      <c r="AB99" s="119"/>
      <c r="AC99" s="107"/>
      <c r="AD99" s="107"/>
      <c r="AE99" s="118">
        <v>0.3734837962962963</v>
      </c>
      <c r="AF99" s="111">
        <v>27441</v>
      </c>
      <c r="AG99" s="33"/>
      <c r="AI99" s="30"/>
      <c r="AJ99" s="30"/>
      <c r="AK99" s="30"/>
      <c r="AL99" s="30"/>
      <c r="AM99" s="30"/>
      <c r="AN99" s="30"/>
      <c r="AO99" s="30"/>
      <c r="AP99" s="30"/>
      <c r="AQ99" s="30"/>
      <c r="AR99" s="30"/>
    </row>
    <row r="100" spans="1:44" ht="15.75" customHeight="1" thickBot="1" x14ac:dyDescent="0.25">
      <c r="A100" s="115">
        <f t="shared" si="5"/>
        <v>52</v>
      </c>
      <c r="B100" s="116"/>
      <c r="C100" s="116"/>
      <c r="D100" s="115">
        <v>-1116</v>
      </c>
      <c r="E100" s="117"/>
      <c r="F100" s="143">
        <v>45091</v>
      </c>
      <c r="G100" s="144">
        <f t="shared" si="0"/>
        <v>6</v>
      </c>
      <c r="H100" s="144">
        <f t="shared" si="1"/>
        <v>14</v>
      </c>
      <c r="I100" s="145" t="str">
        <f t="shared" si="2"/>
        <v/>
      </c>
      <c r="J100" s="107"/>
      <c r="K100" s="144" t="str">
        <f t="shared" si="3"/>
        <v/>
      </c>
      <c r="L100" s="149" t="s">
        <v>296</v>
      </c>
      <c r="M100" s="147">
        <f t="shared" si="6"/>
        <v>1.2402314814814814</v>
      </c>
      <c r="N100" s="148">
        <f t="shared" si="8"/>
        <v>0.12634259259259251</v>
      </c>
      <c r="O100" s="148" t="str">
        <f t="shared" si="7"/>
        <v/>
      </c>
      <c r="P100" s="108"/>
      <c r="Q100" s="109"/>
      <c r="R100" s="109"/>
      <c r="S100" s="109"/>
      <c r="T100" s="109"/>
      <c r="U100" s="110"/>
      <c r="V100" s="109"/>
      <c r="W100" s="109"/>
      <c r="X100" s="109"/>
      <c r="Y100" s="119"/>
      <c r="Z100" s="109"/>
      <c r="AA100" s="109"/>
      <c r="AB100" s="119"/>
      <c r="AC100" s="107"/>
      <c r="AD100" s="107"/>
      <c r="AE100" s="118">
        <v>0.53692129629629626</v>
      </c>
      <c r="AF100" s="111">
        <v>27434</v>
      </c>
      <c r="AG100" s="33"/>
      <c r="AI100" s="30"/>
      <c r="AJ100" s="30"/>
      <c r="AK100" s="30"/>
      <c r="AL100" s="30"/>
      <c r="AM100" s="30"/>
      <c r="AN100" s="30"/>
      <c r="AO100" s="30"/>
      <c r="AP100" s="30"/>
      <c r="AQ100" s="30"/>
      <c r="AR100" s="30"/>
    </row>
    <row r="101" spans="1:44" ht="15.75" customHeight="1" thickBot="1" x14ac:dyDescent="0.25">
      <c r="A101" s="115">
        <f t="shared" si="5"/>
        <v>53</v>
      </c>
      <c r="B101" s="116"/>
      <c r="C101" s="116"/>
      <c r="D101" s="115">
        <v>-1116</v>
      </c>
      <c r="E101" s="117"/>
      <c r="F101" s="143">
        <v>45121</v>
      </c>
      <c r="G101" s="144">
        <f t="shared" si="0"/>
        <v>7</v>
      </c>
      <c r="H101" s="144">
        <f t="shared" si="1"/>
        <v>14</v>
      </c>
      <c r="I101" s="145" t="str">
        <f t="shared" si="2"/>
        <v/>
      </c>
      <c r="J101" s="107"/>
      <c r="K101" s="144" t="str">
        <f t="shared" si="3"/>
        <v/>
      </c>
      <c r="L101" s="149" t="s">
        <v>296</v>
      </c>
      <c r="M101" s="147">
        <f t="shared" si="6"/>
        <v>0.76467592592592593</v>
      </c>
      <c r="N101" s="148" t="str">
        <f t="shared" si="8"/>
        <v/>
      </c>
      <c r="O101" s="148">
        <f t="shared" si="7"/>
        <v>0.65146990740740751</v>
      </c>
      <c r="P101" s="108"/>
      <c r="Q101" s="109"/>
      <c r="R101" s="109"/>
      <c r="S101" s="109"/>
      <c r="T101" s="109"/>
      <c r="U101" s="110"/>
      <c r="V101" s="109"/>
      <c r="W101" s="109"/>
      <c r="X101" s="109"/>
      <c r="Y101" s="119"/>
      <c r="Z101" s="109"/>
      <c r="AA101" s="109"/>
      <c r="AB101" s="119"/>
      <c r="AC101" s="107"/>
      <c r="AD101" s="107"/>
      <c r="AE101" s="118">
        <v>6.1342592592592594E-2</v>
      </c>
      <c r="AF101" s="111">
        <v>27432</v>
      </c>
      <c r="AG101" s="33"/>
      <c r="AI101" s="30"/>
      <c r="AJ101" s="30"/>
      <c r="AK101" s="30"/>
      <c r="AL101" s="30"/>
      <c r="AM101" s="30"/>
      <c r="AN101" s="30"/>
      <c r="AO101" s="30"/>
      <c r="AP101" s="30"/>
      <c r="AQ101" s="30"/>
      <c r="AR101" s="30"/>
    </row>
    <row r="102" spans="1:44" ht="15.75" customHeight="1" thickBot="1" x14ac:dyDescent="0.25">
      <c r="A102" s="115">
        <f t="shared" si="5"/>
        <v>54</v>
      </c>
      <c r="B102" s="116"/>
      <c r="C102" s="116"/>
      <c r="D102" s="115">
        <v>-1116</v>
      </c>
      <c r="E102" s="117"/>
      <c r="F102" s="143">
        <v>45268</v>
      </c>
      <c r="G102" s="144">
        <f t="shared" si="0"/>
        <v>12</v>
      </c>
      <c r="H102" s="144">
        <f t="shared" si="1"/>
        <v>8</v>
      </c>
      <c r="I102" s="145" t="str">
        <f t="shared" si="2"/>
        <v/>
      </c>
      <c r="J102" s="107" t="s">
        <v>25</v>
      </c>
      <c r="K102" s="144" t="str">
        <f t="shared" si="3"/>
        <v>Day 4</v>
      </c>
      <c r="L102" s="115" t="s">
        <v>295</v>
      </c>
      <c r="M102" s="147">
        <f t="shared" si="6"/>
        <v>1.067025462962963</v>
      </c>
      <c r="N102" s="148" t="str">
        <f t="shared" si="8"/>
        <v/>
      </c>
      <c r="O102" s="148">
        <f t="shared" si="7"/>
        <v>0.95381944444444455</v>
      </c>
      <c r="P102" s="108"/>
      <c r="Q102" s="109"/>
      <c r="R102" s="109"/>
      <c r="S102" s="109"/>
      <c r="T102" s="109"/>
      <c r="U102" s="110"/>
      <c r="V102" s="109"/>
      <c r="W102" s="109"/>
      <c r="X102" s="109"/>
      <c r="Y102" s="119"/>
      <c r="Z102" s="109"/>
      <c r="AA102" s="109"/>
      <c r="AB102" s="119"/>
      <c r="AC102" s="107"/>
      <c r="AD102" s="107"/>
      <c r="AE102" s="118">
        <v>0.36361111111111111</v>
      </c>
      <c r="AF102" s="111">
        <v>27425</v>
      </c>
      <c r="AG102" s="33"/>
      <c r="AI102" s="30"/>
      <c r="AJ102" s="30"/>
      <c r="AK102" s="30"/>
      <c r="AL102" s="30"/>
      <c r="AM102" s="30"/>
      <c r="AN102" s="30"/>
      <c r="AO102" s="30"/>
      <c r="AP102" s="30"/>
      <c r="AQ102" s="30"/>
      <c r="AR102" s="30"/>
    </row>
    <row r="103" spans="1:44" ht="15.75" customHeight="1" thickBot="1" x14ac:dyDescent="0.25">
      <c r="A103" s="115">
        <f t="shared" si="5"/>
        <v>55</v>
      </c>
      <c r="B103" s="116"/>
      <c r="C103" s="116"/>
      <c r="D103" s="115">
        <v>-1115</v>
      </c>
      <c r="E103" s="117"/>
      <c r="F103" s="143">
        <v>45080</v>
      </c>
      <c r="G103" s="144">
        <f t="shared" si="0"/>
        <v>6</v>
      </c>
      <c r="H103" s="144">
        <f t="shared" si="1"/>
        <v>3</v>
      </c>
      <c r="I103" s="145" t="str">
        <f t="shared" si="2"/>
        <v/>
      </c>
      <c r="J103" s="107" t="s">
        <v>28</v>
      </c>
      <c r="K103" s="144" t="str">
        <f t="shared" si="3"/>
        <v>Day 5</v>
      </c>
      <c r="L103" s="115" t="s">
        <v>295</v>
      </c>
      <c r="M103" s="147">
        <f t="shared" si="6"/>
        <v>1.3015625000000002</v>
      </c>
      <c r="N103" s="148">
        <f t="shared" si="8"/>
        <v>0.18767361111111125</v>
      </c>
      <c r="O103" s="148" t="str">
        <f t="shared" si="7"/>
        <v/>
      </c>
      <c r="P103" s="108"/>
      <c r="Q103" s="109"/>
      <c r="R103" s="109"/>
      <c r="S103" s="109"/>
      <c r="T103" s="109"/>
      <c r="U103" s="110"/>
      <c r="V103" s="109"/>
      <c r="W103" s="109"/>
      <c r="X103" s="109"/>
      <c r="Y103" s="119"/>
      <c r="Z103" s="109"/>
      <c r="AA103" s="109"/>
      <c r="AB103" s="119"/>
      <c r="AC103" s="107"/>
      <c r="AD103" s="107"/>
      <c r="AE103" s="118">
        <v>0.59873842592592597</v>
      </c>
      <c r="AF103" s="111">
        <v>27416</v>
      </c>
      <c r="AG103" s="33"/>
      <c r="AI103" s="30"/>
      <c r="AJ103" s="30"/>
      <c r="AK103" s="30"/>
      <c r="AL103" s="30"/>
      <c r="AM103" s="30"/>
      <c r="AN103" s="30"/>
      <c r="AO103" s="30"/>
      <c r="AP103" s="30"/>
      <c r="AQ103" s="30"/>
      <c r="AR103" s="30"/>
    </row>
    <row r="104" spans="1:44" ht="15.75" customHeight="1" thickBot="1" x14ac:dyDescent="0.25">
      <c r="A104" s="115">
        <f t="shared" si="5"/>
        <v>56</v>
      </c>
      <c r="B104" s="116"/>
      <c r="C104" s="116"/>
      <c r="D104" s="115">
        <v>-1115</v>
      </c>
      <c r="E104" s="117"/>
      <c r="F104" s="143">
        <v>45258</v>
      </c>
      <c r="G104" s="144">
        <f t="shared" si="0"/>
        <v>11</v>
      </c>
      <c r="H104" s="144">
        <f t="shared" si="1"/>
        <v>28</v>
      </c>
      <c r="I104" s="145" t="str">
        <f t="shared" si="2"/>
        <v/>
      </c>
      <c r="J104" s="107" t="s">
        <v>20</v>
      </c>
      <c r="K104" s="144" t="str">
        <f t="shared" si="3"/>
        <v>Day 2</v>
      </c>
      <c r="L104" s="115" t="s">
        <v>298</v>
      </c>
      <c r="M104" s="147">
        <f t="shared" si="6"/>
        <v>0.71880787037037019</v>
      </c>
      <c r="N104" s="148" t="str">
        <f t="shared" si="8"/>
        <v/>
      </c>
      <c r="O104" s="148">
        <f t="shared" si="7"/>
        <v>0.60560185185185178</v>
      </c>
      <c r="P104" s="108"/>
      <c r="Q104" s="109"/>
      <c r="R104" s="109"/>
      <c r="S104" s="109"/>
      <c r="T104" s="109"/>
      <c r="U104" s="110"/>
      <c r="V104" s="109"/>
      <c r="W104" s="109"/>
      <c r="X104" s="109"/>
      <c r="Y104" s="119"/>
      <c r="Z104" s="109"/>
      <c r="AA104" s="109"/>
      <c r="AB104" s="119"/>
      <c r="AC104" s="107"/>
      <c r="AD104" s="107"/>
      <c r="AE104" s="118">
        <v>1.5879629629629629E-2</v>
      </c>
      <c r="AF104" s="111">
        <v>27407</v>
      </c>
      <c r="AG104" s="33"/>
      <c r="AI104" s="30"/>
      <c r="AJ104" s="30"/>
      <c r="AK104" s="30"/>
      <c r="AL104" s="30"/>
      <c r="AM104" s="30"/>
      <c r="AN104" s="30"/>
      <c r="AO104" s="30"/>
      <c r="AP104" s="30"/>
      <c r="AQ104" s="30"/>
      <c r="AR104" s="30"/>
    </row>
    <row r="105" spans="1:44" ht="15.75" customHeight="1" thickBot="1" x14ac:dyDescent="0.25">
      <c r="A105" s="115">
        <f t="shared" si="5"/>
        <v>57</v>
      </c>
      <c r="B105" s="116"/>
      <c r="C105" s="116"/>
      <c r="D105" s="115">
        <v>-1114</v>
      </c>
      <c r="E105" s="117"/>
      <c r="F105" s="143">
        <v>45069</v>
      </c>
      <c r="G105" s="144">
        <f t="shared" si="0"/>
        <v>5</v>
      </c>
      <c r="H105" s="144">
        <f t="shared" si="1"/>
        <v>23</v>
      </c>
      <c r="I105" s="145" t="str">
        <f t="shared" si="2"/>
        <v/>
      </c>
      <c r="J105" s="107" t="s">
        <v>23</v>
      </c>
      <c r="K105" s="144" t="str">
        <f t="shared" si="3"/>
        <v>Day 2</v>
      </c>
      <c r="L105" s="115" t="s">
        <v>298</v>
      </c>
      <c r="M105" s="147">
        <f t="shared" si="6"/>
        <v>1.374826388888889</v>
      </c>
      <c r="N105" s="148">
        <f t="shared" si="8"/>
        <v>0.26093750000000004</v>
      </c>
      <c r="O105" s="148" t="str">
        <f t="shared" si="7"/>
        <v/>
      </c>
      <c r="P105" s="108"/>
      <c r="Q105" s="109"/>
      <c r="R105" s="109"/>
      <c r="S105" s="109"/>
      <c r="T105" s="109"/>
      <c r="U105" s="110"/>
      <c r="V105" s="109"/>
      <c r="W105" s="109"/>
      <c r="X105" s="109"/>
      <c r="Y105" s="119"/>
      <c r="Z105" s="109"/>
      <c r="AA105" s="109"/>
      <c r="AB105" s="119"/>
      <c r="AC105" s="107"/>
      <c r="AD105" s="107"/>
      <c r="AE105" s="118">
        <v>0.67179398148148151</v>
      </c>
      <c r="AF105" s="111">
        <v>27398</v>
      </c>
      <c r="AG105" s="33"/>
      <c r="AI105" s="30"/>
      <c r="AJ105" s="30"/>
      <c r="AK105" s="30"/>
      <c r="AL105" s="30"/>
      <c r="AM105" s="30"/>
      <c r="AN105" s="30"/>
      <c r="AO105" s="30"/>
      <c r="AP105" s="30"/>
      <c r="AQ105" s="30"/>
      <c r="AR105" s="30"/>
    </row>
    <row r="106" spans="1:44" ht="15.75" customHeight="1" thickBot="1" x14ac:dyDescent="0.25">
      <c r="A106" s="115">
        <f t="shared" si="5"/>
        <v>58</v>
      </c>
      <c r="B106" s="116"/>
      <c r="C106" s="116"/>
      <c r="D106" s="115">
        <v>-1114</v>
      </c>
      <c r="E106" s="117"/>
      <c r="F106" s="143">
        <v>45247</v>
      </c>
      <c r="G106" s="144">
        <f t="shared" si="0"/>
        <v>11</v>
      </c>
      <c r="H106" s="144">
        <f t="shared" si="1"/>
        <v>17</v>
      </c>
      <c r="I106" s="145" t="str">
        <f t="shared" si="2"/>
        <v/>
      </c>
      <c r="J106" s="107" t="s">
        <v>28</v>
      </c>
      <c r="K106" s="144" t="str">
        <f t="shared" si="3"/>
        <v>Day 5</v>
      </c>
      <c r="L106" s="115" t="s">
        <v>295</v>
      </c>
      <c r="M106" s="147">
        <f t="shared" si="6"/>
        <v>1.2684374999999999</v>
      </c>
      <c r="N106" s="148">
        <f t="shared" si="8"/>
        <v>0.15454861111111096</v>
      </c>
      <c r="O106" s="148" t="str">
        <f t="shared" si="7"/>
        <v/>
      </c>
      <c r="P106" s="108"/>
      <c r="Q106" s="109"/>
      <c r="R106" s="109"/>
      <c r="S106" s="109"/>
      <c r="T106" s="109"/>
      <c r="U106" s="110"/>
      <c r="V106" s="109"/>
      <c r="W106" s="109"/>
      <c r="X106" s="109"/>
      <c r="Y106" s="119"/>
      <c r="Z106" s="109"/>
      <c r="AA106" s="109"/>
      <c r="AB106" s="119"/>
      <c r="AC106" s="107"/>
      <c r="AD106" s="107"/>
      <c r="AE106" s="118">
        <v>0.56530092592592596</v>
      </c>
      <c r="AF106" s="111">
        <v>27389</v>
      </c>
      <c r="AG106" s="33"/>
      <c r="AI106" s="30"/>
      <c r="AJ106" s="30"/>
      <c r="AK106" s="30"/>
      <c r="AL106" s="30"/>
      <c r="AM106" s="30"/>
      <c r="AN106" s="30"/>
      <c r="AO106" s="30"/>
      <c r="AP106" s="30"/>
      <c r="AQ106" s="30"/>
      <c r="AR106" s="30"/>
    </row>
    <row r="107" spans="1:44" ht="15.75" customHeight="1" thickBot="1" x14ac:dyDescent="0.25">
      <c r="A107" s="115">
        <f t="shared" si="5"/>
        <v>59</v>
      </c>
      <c r="B107" s="116"/>
      <c r="C107" s="116"/>
      <c r="D107" s="115">
        <v>-1113</v>
      </c>
      <c r="E107" s="117"/>
      <c r="F107" s="143">
        <v>45059</v>
      </c>
      <c r="G107" s="144">
        <f t="shared" si="0"/>
        <v>5</v>
      </c>
      <c r="H107" s="144">
        <f t="shared" si="1"/>
        <v>13</v>
      </c>
      <c r="I107" s="145" t="str">
        <f t="shared" si="2"/>
        <v>PM Saturday</v>
      </c>
      <c r="J107" s="107" t="s">
        <v>31</v>
      </c>
      <c r="K107" s="146" t="str">
        <f t="shared" si="3"/>
        <v>Day 1</v>
      </c>
      <c r="L107" s="115" t="s">
        <v>295</v>
      </c>
      <c r="M107" s="147">
        <f t="shared" si="6"/>
        <v>0.71534722222222236</v>
      </c>
      <c r="N107" s="148" t="str">
        <f t="shared" si="8"/>
        <v/>
      </c>
      <c r="O107" s="148">
        <f t="shared" si="7"/>
        <v>0.60214120370370372</v>
      </c>
      <c r="P107" s="108"/>
      <c r="Q107" s="109"/>
      <c r="R107" s="109"/>
      <c r="S107" s="109"/>
      <c r="T107" s="109"/>
      <c r="U107" s="110"/>
      <c r="V107" s="109"/>
      <c r="W107" s="109"/>
      <c r="X107" s="109"/>
      <c r="Y107" s="119"/>
      <c r="Z107" s="109"/>
      <c r="AA107" s="109"/>
      <c r="AB107" s="119"/>
      <c r="AC107" s="107"/>
      <c r="AD107" s="107"/>
      <c r="AE107" s="118">
        <v>1.2094907407407408E-2</v>
      </c>
      <c r="AF107" s="111">
        <v>27379</v>
      </c>
      <c r="AG107" s="33"/>
      <c r="AI107" s="30"/>
      <c r="AJ107" s="30"/>
      <c r="AK107" s="30"/>
      <c r="AL107" s="30"/>
      <c r="AM107" s="30"/>
      <c r="AN107" s="30"/>
      <c r="AO107" s="30"/>
      <c r="AP107" s="30"/>
      <c r="AQ107" s="30"/>
      <c r="AR107" s="30"/>
    </row>
    <row r="108" spans="1:44" ht="15.75" customHeight="1" thickBot="1" x14ac:dyDescent="0.25">
      <c r="A108" s="115">
        <f t="shared" si="5"/>
        <v>60</v>
      </c>
      <c r="B108" s="116"/>
      <c r="C108" s="116"/>
      <c r="D108" s="115">
        <v>-1113</v>
      </c>
      <c r="E108" s="117"/>
      <c r="F108" s="143">
        <v>45236</v>
      </c>
      <c r="G108" s="144">
        <f t="shared" si="0"/>
        <v>11</v>
      </c>
      <c r="H108" s="144">
        <f t="shared" si="1"/>
        <v>6</v>
      </c>
      <c r="I108" s="145" t="str">
        <f t="shared" si="2"/>
        <v/>
      </c>
      <c r="J108" s="107"/>
      <c r="K108" s="144" t="str">
        <f t="shared" si="3"/>
        <v/>
      </c>
      <c r="L108" s="149" t="s">
        <v>296</v>
      </c>
      <c r="M108" s="147">
        <f t="shared" si="6"/>
        <v>1.5480671296296296</v>
      </c>
      <c r="N108" s="148">
        <f t="shared" si="8"/>
        <v>0.43417824074074063</v>
      </c>
      <c r="O108" s="148" t="str">
        <f t="shared" si="7"/>
        <v/>
      </c>
      <c r="P108" s="108"/>
      <c r="Q108" s="109"/>
      <c r="R108" s="109"/>
      <c r="S108" s="109"/>
      <c r="T108" s="109"/>
      <c r="U108" s="110"/>
      <c r="V108" s="109"/>
      <c r="W108" s="109"/>
      <c r="X108" s="109"/>
      <c r="Y108" s="119"/>
      <c r="Z108" s="109"/>
      <c r="AA108" s="109"/>
      <c r="AB108" s="119"/>
      <c r="AC108" s="107"/>
      <c r="AD108" s="107"/>
      <c r="AE108" s="118">
        <v>0.84471064814814811</v>
      </c>
      <c r="AF108" s="111">
        <v>27370</v>
      </c>
      <c r="AG108" s="33"/>
      <c r="AI108" s="30"/>
      <c r="AJ108" s="30"/>
      <c r="AK108" s="30"/>
      <c r="AL108" s="30"/>
      <c r="AM108" s="30"/>
      <c r="AN108" s="30"/>
      <c r="AO108" s="30"/>
      <c r="AP108" s="30"/>
      <c r="AQ108" s="30"/>
      <c r="AR108" s="30"/>
    </row>
    <row r="109" spans="1:44" ht="15.75" customHeight="1" thickBot="1" x14ac:dyDescent="0.25">
      <c r="A109" s="115">
        <f t="shared" si="5"/>
        <v>61</v>
      </c>
      <c r="B109" s="116"/>
      <c r="C109" s="116"/>
      <c r="D109" s="115">
        <v>-1112</v>
      </c>
      <c r="E109" s="117"/>
      <c r="F109" s="143">
        <v>45018</v>
      </c>
      <c r="G109" s="144">
        <f t="shared" si="0"/>
        <v>4</v>
      </c>
      <c r="H109" s="144">
        <f t="shared" si="1"/>
        <v>2</v>
      </c>
      <c r="I109" s="145" t="str">
        <f t="shared" si="2"/>
        <v/>
      </c>
      <c r="J109" s="107" t="s">
        <v>25</v>
      </c>
      <c r="K109" s="144" t="str">
        <f t="shared" si="3"/>
        <v>Day 4</v>
      </c>
      <c r="L109" s="115" t="s">
        <v>295</v>
      </c>
      <c r="M109" s="147">
        <f t="shared" si="6"/>
        <v>1.0360185185185184</v>
      </c>
      <c r="N109" s="148" t="str">
        <f t="shared" si="8"/>
        <v/>
      </c>
      <c r="O109" s="148">
        <f t="shared" si="7"/>
        <v>0.92281250000000004</v>
      </c>
      <c r="P109" s="108"/>
      <c r="Q109" s="109"/>
      <c r="R109" s="109"/>
      <c r="S109" s="109"/>
      <c r="T109" s="109"/>
      <c r="U109" s="110"/>
      <c r="V109" s="109"/>
      <c r="W109" s="109"/>
      <c r="X109" s="109"/>
      <c r="Y109" s="119"/>
      <c r="Z109" s="109"/>
      <c r="AA109" s="109"/>
      <c r="AB109" s="119"/>
      <c r="AC109" s="107"/>
      <c r="AD109" s="107"/>
      <c r="AE109" s="118">
        <v>0.33258101851851851</v>
      </c>
      <c r="AF109" s="111">
        <v>27363</v>
      </c>
      <c r="AG109" s="33"/>
      <c r="AI109" s="30"/>
      <c r="AJ109" s="30"/>
      <c r="AK109" s="30"/>
      <c r="AL109" s="30"/>
      <c r="AM109" s="30"/>
      <c r="AN109" s="30"/>
      <c r="AO109" s="30"/>
      <c r="AP109" s="30"/>
      <c r="AQ109" s="30"/>
      <c r="AR109" s="30"/>
    </row>
    <row r="110" spans="1:44" ht="15.75" customHeight="1" thickBot="1" x14ac:dyDescent="0.25">
      <c r="A110" s="115">
        <f t="shared" si="5"/>
        <v>62</v>
      </c>
      <c r="B110" s="116"/>
      <c r="C110" s="116"/>
      <c r="D110" s="115">
        <v>-1112</v>
      </c>
      <c r="E110" s="117"/>
      <c r="F110" s="143">
        <v>45195</v>
      </c>
      <c r="G110" s="144">
        <f t="shared" si="0"/>
        <v>9</v>
      </c>
      <c r="H110" s="144">
        <f t="shared" si="1"/>
        <v>26</v>
      </c>
      <c r="I110" s="145" t="str">
        <f t="shared" si="2"/>
        <v/>
      </c>
      <c r="J110" s="107" t="s">
        <v>28</v>
      </c>
      <c r="K110" s="144" t="str">
        <f t="shared" si="3"/>
        <v>Day 6</v>
      </c>
      <c r="L110" s="115" t="s">
        <v>295</v>
      </c>
      <c r="M110" s="147">
        <f t="shared" si="6"/>
        <v>0.77097222222222217</v>
      </c>
      <c r="N110" s="148" t="str">
        <f t="shared" si="8"/>
        <v/>
      </c>
      <c r="O110" s="148">
        <f t="shared" si="7"/>
        <v>0.65776620370370376</v>
      </c>
      <c r="P110" s="108"/>
      <c r="Q110" s="109"/>
      <c r="R110" s="109"/>
      <c r="S110" s="109"/>
      <c r="T110" s="109"/>
      <c r="U110" s="110"/>
      <c r="V110" s="109"/>
      <c r="W110" s="109"/>
      <c r="X110" s="109"/>
      <c r="Y110" s="119"/>
      <c r="Z110" s="109"/>
      <c r="AA110" s="109"/>
      <c r="AB110" s="119"/>
      <c r="AC110" s="107"/>
      <c r="AD110" s="107"/>
      <c r="AE110" s="118">
        <v>6.8125000000000005E-2</v>
      </c>
      <c r="AF110" s="111">
        <v>27354</v>
      </c>
      <c r="AG110" s="33"/>
      <c r="AI110" s="30"/>
      <c r="AJ110" s="30"/>
      <c r="AK110" s="30"/>
      <c r="AL110" s="30"/>
      <c r="AM110" s="30"/>
      <c r="AN110" s="30"/>
      <c r="AO110" s="30"/>
      <c r="AP110" s="30"/>
      <c r="AQ110" s="30"/>
      <c r="AR110" s="30"/>
    </row>
    <row r="111" spans="1:44" ht="15.75" customHeight="1" thickBot="1" x14ac:dyDescent="0.25">
      <c r="A111" s="115">
        <f t="shared" si="5"/>
        <v>63</v>
      </c>
      <c r="B111" s="116"/>
      <c r="C111" s="116"/>
      <c r="D111" s="115">
        <v>-1111</v>
      </c>
      <c r="E111" s="117"/>
      <c r="F111" s="143">
        <v>45008</v>
      </c>
      <c r="G111" s="144">
        <f t="shared" si="0"/>
        <v>3</v>
      </c>
      <c r="H111" s="144">
        <f t="shared" si="1"/>
        <v>23</v>
      </c>
      <c r="I111" s="145" t="str">
        <f t="shared" si="2"/>
        <v/>
      </c>
      <c r="J111" s="107" t="s">
        <v>20</v>
      </c>
      <c r="K111" s="144" t="str">
        <f t="shared" si="3"/>
        <v>Day 2</v>
      </c>
      <c r="L111" s="115" t="s">
        <v>294</v>
      </c>
      <c r="M111" s="147">
        <f t="shared" si="6"/>
        <v>0.72532407407407407</v>
      </c>
      <c r="N111" s="148" t="str">
        <f t="shared" si="8"/>
        <v/>
      </c>
      <c r="O111" s="148">
        <f t="shared" si="7"/>
        <v>0.61211805555555543</v>
      </c>
      <c r="P111" s="108"/>
      <c r="Q111" s="109"/>
      <c r="R111" s="109"/>
      <c r="S111" s="109"/>
      <c r="T111" s="109"/>
      <c r="U111" s="110"/>
      <c r="V111" s="109"/>
      <c r="W111" s="109"/>
      <c r="X111" s="109"/>
      <c r="Y111" s="119"/>
      <c r="Z111" s="109"/>
      <c r="AA111" s="109"/>
      <c r="AB111" s="119"/>
      <c r="AC111" s="107"/>
      <c r="AD111" s="107"/>
      <c r="AE111" s="118">
        <v>2.2372685185185186E-2</v>
      </c>
      <c r="AF111" s="111">
        <v>27345</v>
      </c>
      <c r="AG111" s="33"/>
      <c r="AI111" s="30"/>
      <c r="AJ111" s="30"/>
      <c r="AK111" s="30"/>
      <c r="AL111" s="30"/>
      <c r="AM111" s="30"/>
      <c r="AN111" s="30"/>
      <c r="AO111" s="30"/>
      <c r="AP111" s="30"/>
      <c r="AQ111" s="30"/>
      <c r="AR111" s="30"/>
    </row>
    <row r="112" spans="1:44" ht="15.75" customHeight="1" thickBot="1" x14ac:dyDescent="0.25">
      <c r="A112" s="115">
        <f t="shared" si="5"/>
        <v>64</v>
      </c>
      <c r="B112" s="116"/>
      <c r="C112" s="116"/>
      <c r="D112" s="115">
        <v>-1111</v>
      </c>
      <c r="E112" s="117"/>
      <c r="F112" s="143">
        <v>45184</v>
      </c>
      <c r="G112" s="144">
        <f t="shared" si="0"/>
        <v>9</v>
      </c>
      <c r="H112" s="144">
        <f t="shared" si="1"/>
        <v>15</v>
      </c>
      <c r="I112" s="145" t="str">
        <f t="shared" si="2"/>
        <v/>
      </c>
      <c r="J112" s="107" t="s">
        <v>23</v>
      </c>
      <c r="K112" s="144" t="str">
        <f t="shared" si="3"/>
        <v>Day 3</v>
      </c>
      <c r="L112" s="115" t="s">
        <v>298</v>
      </c>
      <c r="M112" s="147">
        <f t="shared" si="6"/>
        <v>0.89770833333333333</v>
      </c>
      <c r="N112" s="148" t="str">
        <f t="shared" si="8"/>
        <v/>
      </c>
      <c r="O112" s="148">
        <f t="shared" si="7"/>
        <v>0.78450231481481492</v>
      </c>
      <c r="P112" s="108"/>
      <c r="Q112" s="109"/>
      <c r="R112" s="109"/>
      <c r="S112" s="109"/>
      <c r="T112" s="109"/>
      <c r="U112" s="110"/>
      <c r="V112" s="109"/>
      <c r="W112" s="109"/>
      <c r="X112" s="109"/>
      <c r="Y112" s="119"/>
      <c r="Z112" s="109"/>
      <c r="AA112" s="109"/>
      <c r="AB112" s="119"/>
      <c r="AC112" s="107"/>
      <c r="AD112" s="107"/>
      <c r="AE112" s="118">
        <v>0.19465277777777779</v>
      </c>
      <c r="AF112" s="111">
        <v>27336</v>
      </c>
      <c r="AG112" s="33"/>
      <c r="AI112" s="30"/>
      <c r="AJ112" s="30"/>
      <c r="AK112" s="30"/>
      <c r="AL112" s="30"/>
      <c r="AM112" s="30"/>
      <c r="AN112" s="30"/>
      <c r="AO112" s="30"/>
      <c r="AP112" s="30"/>
      <c r="AQ112" s="30"/>
      <c r="AR112" s="30"/>
    </row>
    <row r="113" spans="1:44" ht="15.75" customHeight="1" thickBot="1" x14ac:dyDescent="0.25">
      <c r="A113" s="115">
        <f t="shared" si="5"/>
        <v>65</v>
      </c>
      <c r="B113" s="116"/>
      <c r="C113" s="116"/>
      <c r="D113" s="115">
        <v>-1110</v>
      </c>
      <c r="E113" s="117"/>
      <c r="F113" s="143">
        <v>44997</v>
      </c>
      <c r="G113" s="144">
        <f t="shared" ref="G113:G176" si="15">MONTH(F113)</f>
        <v>3</v>
      </c>
      <c r="H113" s="144">
        <f t="shared" ref="H113:H176" si="16">DAY(F113)</f>
        <v>12</v>
      </c>
      <c r="I113" s="145" t="str">
        <f t="shared" ref="I113:I176" si="17">IF(AND(K113="Day 6",N113&lt;&gt;""),"AM 6th Day",IF(AND(K113="Day 7",N113&lt;&gt;""),"AM 7th Day",IF(AND(J113="Thu",N113=""),"PM Friday",IF(AND(J113="Fri",N113=""),"PM Saturday",""))))</f>
        <v/>
      </c>
      <c r="J113" s="107" t="s">
        <v>28</v>
      </c>
      <c r="K113" s="144" t="str">
        <f t="shared" ref="K113:K176" si="18">IF(M113&lt;&gt;"",IF(O113&lt;&gt;"",IF(J113="Sun","Day 3",IF(J113="Mon","Day 4",IF(J113="Tue","Day 5",IF(J113="Wed","Day 6",IF(J113="Thu","Day 7",IF(J113="Fri","Day 1",IF(J113="Sat","Day 2",""))))))),IF(OR(O113&gt;=AB113,O113&gt;=AA113,O113&gt;=Z113),IF(J113="Sun","Day 2",IF(J113="Mon","Day 3",IF(J113="Tue","Day 4",IF(J113="Wed","Day 5",IF(J113="Thu","Day 6",IF(J113="Fri","Day 7",IF(J113="Sat","Day 1",""))))))))),"")</f>
        <v>Day 5</v>
      </c>
      <c r="L113" s="115" t="s">
        <v>295</v>
      </c>
      <c r="M113" s="147">
        <f t="shared" ref="M113:M176" si="19">($AE113+1-TIME(INT($AF113/3600),INT(MOD($AF113/3600,60)),MOD($AF113,60)))</f>
        <v>1.2333796296296295</v>
      </c>
      <c r="N113" s="148">
        <f t="shared" si="8"/>
        <v>0.11949074074074062</v>
      </c>
      <c r="O113" s="148" t="str">
        <f t="shared" si="7"/>
        <v/>
      </c>
      <c r="P113" s="108"/>
      <c r="Q113" s="109"/>
      <c r="R113" s="109"/>
      <c r="S113" s="109"/>
      <c r="T113" s="109"/>
      <c r="U113" s="110"/>
      <c r="V113" s="109"/>
      <c r="W113" s="109"/>
      <c r="X113" s="109"/>
      <c r="Y113" s="119"/>
      <c r="Z113" s="109"/>
      <c r="AA113" s="109"/>
      <c r="AB113" s="119"/>
      <c r="AC113" s="107"/>
      <c r="AD113" s="107"/>
      <c r="AE113" s="118">
        <v>0.53021990740740743</v>
      </c>
      <c r="AF113" s="111">
        <v>27327</v>
      </c>
      <c r="AG113" s="33"/>
      <c r="AI113" s="30"/>
      <c r="AJ113" s="30"/>
      <c r="AK113" s="30"/>
      <c r="AL113" s="30"/>
      <c r="AM113" s="30"/>
      <c r="AN113" s="30"/>
      <c r="AO113" s="30"/>
      <c r="AP113" s="30"/>
      <c r="AQ113" s="30"/>
      <c r="AR113" s="30"/>
    </row>
    <row r="114" spans="1:44" ht="15.75" customHeight="1" thickBot="1" x14ac:dyDescent="0.25">
      <c r="A114" s="115">
        <f t="shared" ref="A114:A177" si="20">A113+1</f>
        <v>66</v>
      </c>
      <c r="B114" s="116"/>
      <c r="C114" s="116"/>
      <c r="D114" s="115">
        <v>-1110</v>
      </c>
      <c r="E114" s="117"/>
      <c r="F114" s="143">
        <v>45173</v>
      </c>
      <c r="G114" s="144">
        <f t="shared" si="15"/>
        <v>9</v>
      </c>
      <c r="H114" s="144">
        <f t="shared" si="16"/>
        <v>4</v>
      </c>
      <c r="I114" s="145" t="str">
        <f t="shared" si="17"/>
        <v>AM 6th Day</v>
      </c>
      <c r="J114" s="107" t="s">
        <v>18</v>
      </c>
      <c r="K114" s="144" t="str">
        <f t="shared" si="18"/>
        <v>Day 6</v>
      </c>
      <c r="L114" s="115" t="s">
        <v>295</v>
      </c>
      <c r="M114" s="147">
        <f t="shared" si="19"/>
        <v>1.3351504629629631</v>
      </c>
      <c r="N114" s="148">
        <f t="shared" si="8"/>
        <v>0.22126157407407421</v>
      </c>
      <c r="O114" s="148" t="str">
        <f t="shared" ref="O114:O177" si="21">IF(($M114-$AF$46-1)&gt;$AG$48,IF(($M114-$AF$46-1)&gt;$AG$46,$M114-$AF$46-1,""),IF($AF$47-$AF$46+$M114+$AG$47-1&gt;$AG$46,($AF$47-$AF$46+$M114+$AG$47-1),""))</f>
        <v/>
      </c>
      <c r="P114" s="108"/>
      <c r="Q114" s="109"/>
      <c r="R114" s="109"/>
      <c r="S114" s="109"/>
      <c r="T114" s="109"/>
      <c r="U114" s="110"/>
      <c r="V114" s="109"/>
      <c r="W114" s="109"/>
      <c r="X114" s="109"/>
      <c r="Y114" s="119"/>
      <c r="Z114" s="109"/>
      <c r="AA114" s="109"/>
      <c r="AB114" s="119"/>
      <c r="AC114" s="107"/>
      <c r="AD114" s="107"/>
      <c r="AE114" s="118">
        <v>0.63188657407407411</v>
      </c>
      <c r="AF114" s="111">
        <v>27318</v>
      </c>
      <c r="AG114" s="33"/>
      <c r="AI114" s="30"/>
      <c r="AJ114" s="30"/>
      <c r="AK114" s="30"/>
      <c r="AL114" s="30"/>
      <c r="AM114" s="30"/>
      <c r="AN114" s="30"/>
      <c r="AO114" s="30"/>
      <c r="AP114" s="30"/>
      <c r="AQ114" s="30"/>
      <c r="AR114" s="30"/>
    </row>
    <row r="115" spans="1:44" ht="15.75" customHeight="1" thickBot="1" x14ac:dyDescent="0.25">
      <c r="A115" s="115">
        <f t="shared" si="20"/>
        <v>67</v>
      </c>
      <c r="B115" s="116"/>
      <c r="C115" s="116"/>
      <c r="D115" s="115">
        <v>-1109</v>
      </c>
      <c r="E115" s="117"/>
      <c r="F115" s="143">
        <v>44957</v>
      </c>
      <c r="G115" s="144">
        <f t="shared" si="15"/>
        <v>1</v>
      </c>
      <c r="H115" s="144">
        <f t="shared" si="16"/>
        <v>31</v>
      </c>
      <c r="I115" s="145" t="str">
        <f t="shared" si="17"/>
        <v/>
      </c>
      <c r="J115" s="107"/>
      <c r="K115" s="144" t="str">
        <f t="shared" si="18"/>
        <v/>
      </c>
      <c r="L115" s="149" t="s">
        <v>296</v>
      </c>
      <c r="M115" s="147">
        <f t="shared" si="19"/>
        <v>0.72813657407407395</v>
      </c>
      <c r="N115" s="148" t="str">
        <f t="shared" ref="N115:N178" si="22">IF((M115-$AF$46-1)&gt;$AG$48,IF((M115-$AF$46-1)&lt;$AG$46,M115-$AF$46-1,""),"")</f>
        <v/>
      </c>
      <c r="O115" s="148">
        <f t="shared" si="21"/>
        <v>0.61493055555555554</v>
      </c>
      <c r="P115" s="108"/>
      <c r="Q115" s="109"/>
      <c r="R115" s="109"/>
      <c r="S115" s="109"/>
      <c r="T115" s="109"/>
      <c r="U115" s="110"/>
      <c r="V115" s="109"/>
      <c r="W115" s="109"/>
      <c r="X115" s="109"/>
      <c r="Y115" s="119"/>
      <c r="Z115" s="109"/>
      <c r="AA115" s="109"/>
      <c r="AB115" s="119"/>
      <c r="AC115" s="107"/>
      <c r="AD115" s="107"/>
      <c r="AE115" s="118">
        <v>2.478009259259259E-2</v>
      </c>
      <c r="AF115" s="111">
        <v>27310</v>
      </c>
      <c r="AG115" s="33"/>
      <c r="AI115" s="30"/>
      <c r="AJ115" s="30"/>
      <c r="AK115" s="30"/>
      <c r="AL115" s="30"/>
      <c r="AM115" s="30"/>
      <c r="AN115" s="30"/>
      <c r="AO115" s="30"/>
      <c r="AP115" s="30"/>
      <c r="AQ115" s="30"/>
      <c r="AR115" s="30"/>
    </row>
    <row r="116" spans="1:44" ht="15.75" customHeight="1" thickBot="1" x14ac:dyDescent="0.25">
      <c r="A116" s="115">
        <f t="shared" si="20"/>
        <v>68</v>
      </c>
      <c r="B116" s="116"/>
      <c r="C116" s="116"/>
      <c r="D116" s="115">
        <v>-1109</v>
      </c>
      <c r="E116" s="117"/>
      <c r="F116" s="143">
        <v>44986</v>
      </c>
      <c r="G116" s="144">
        <f t="shared" si="15"/>
        <v>3</v>
      </c>
      <c r="H116" s="144">
        <f t="shared" si="16"/>
        <v>1</v>
      </c>
      <c r="I116" s="145" t="str">
        <f t="shared" si="17"/>
        <v/>
      </c>
      <c r="J116" s="107"/>
      <c r="K116" s="144" t="str">
        <f t="shared" si="18"/>
        <v/>
      </c>
      <c r="L116" s="149" t="s">
        <v>296</v>
      </c>
      <c r="M116" s="147">
        <f t="shared" si="19"/>
        <v>1.4361689814814818</v>
      </c>
      <c r="N116" s="148">
        <f t="shared" si="22"/>
        <v>0.32228009259259283</v>
      </c>
      <c r="O116" s="148" t="str">
        <f t="shared" si="21"/>
        <v/>
      </c>
      <c r="P116" s="108"/>
      <c r="Q116" s="109"/>
      <c r="R116" s="109"/>
      <c r="S116" s="109"/>
      <c r="T116" s="109"/>
      <c r="U116" s="110"/>
      <c r="V116" s="109"/>
      <c r="W116" s="109"/>
      <c r="X116" s="109"/>
      <c r="Y116" s="119"/>
      <c r="Z116" s="109"/>
      <c r="AA116" s="109"/>
      <c r="AB116" s="119"/>
      <c r="AC116" s="107"/>
      <c r="AD116" s="107"/>
      <c r="AE116" s="118">
        <v>0.7327893518518519</v>
      </c>
      <c r="AF116" s="111">
        <v>27308</v>
      </c>
      <c r="AG116" s="33"/>
      <c r="AI116" s="30"/>
      <c r="AJ116" s="30"/>
      <c r="AK116" s="30"/>
      <c r="AL116" s="30"/>
      <c r="AM116" s="30"/>
      <c r="AN116" s="30"/>
      <c r="AO116" s="30"/>
      <c r="AP116" s="30"/>
      <c r="AQ116" s="30"/>
      <c r="AR116" s="30"/>
    </row>
    <row r="117" spans="1:44" ht="15.75" customHeight="1" thickBot="1" x14ac:dyDescent="0.25">
      <c r="A117" s="115">
        <f t="shared" si="20"/>
        <v>69</v>
      </c>
      <c r="B117" s="116"/>
      <c r="C117" s="116"/>
      <c r="D117" s="115">
        <v>-1109</v>
      </c>
      <c r="E117" s="117"/>
      <c r="F117" s="143">
        <v>45133</v>
      </c>
      <c r="G117" s="144">
        <f t="shared" si="15"/>
        <v>7</v>
      </c>
      <c r="H117" s="144">
        <f t="shared" si="16"/>
        <v>26</v>
      </c>
      <c r="I117" s="145" t="str">
        <f t="shared" si="17"/>
        <v/>
      </c>
      <c r="J117" s="107"/>
      <c r="K117" s="144" t="str">
        <f t="shared" si="18"/>
        <v/>
      </c>
      <c r="L117" s="149" t="s">
        <v>296</v>
      </c>
      <c r="M117" s="147">
        <f t="shared" si="19"/>
        <v>1.6482638888888892</v>
      </c>
      <c r="N117" s="148" t="str">
        <f t="shared" si="22"/>
        <v/>
      </c>
      <c r="O117" s="148">
        <f t="shared" si="21"/>
        <v>0.53437500000000027</v>
      </c>
      <c r="P117" s="108"/>
      <c r="Q117" s="109"/>
      <c r="R117" s="109"/>
      <c r="S117" s="109"/>
      <c r="T117" s="109"/>
      <c r="U117" s="110"/>
      <c r="V117" s="109"/>
      <c r="W117" s="109"/>
      <c r="X117" s="109"/>
      <c r="Y117" s="119"/>
      <c r="Z117" s="109"/>
      <c r="AA117" s="109"/>
      <c r="AB117" s="119"/>
      <c r="AC117" s="107"/>
      <c r="AD117" s="107"/>
      <c r="AE117" s="118">
        <v>0.94480324074074085</v>
      </c>
      <c r="AF117" s="111">
        <v>27301</v>
      </c>
      <c r="AG117" s="33"/>
      <c r="AI117" s="30"/>
      <c r="AJ117" s="30"/>
      <c r="AK117" s="30"/>
      <c r="AL117" s="30"/>
      <c r="AM117" s="30"/>
      <c r="AN117" s="30"/>
      <c r="AO117" s="30"/>
      <c r="AP117" s="30"/>
      <c r="AQ117" s="30"/>
      <c r="AR117" s="30"/>
    </row>
    <row r="118" spans="1:44" ht="15.75" customHeight="1" thickBot="1" x14ac:dyDescent="0.25">
      <c r="A118" s="115">
        <f t="shared" si="20"/>
        <v>70</v>
      </c>
      <c r="B118" s="116"/>
      <c r="C118" s="116"/>
      <c r="D118" s="115">
        <v>-1109</v>
      </c>
      <c r="E118" s="117"/>
      <c r="F118" s="143">
        <v>45163</v>
      </c>
      <c r="G118" s="144">
        <f t="shared" si="15"/>
        <v>8</v>
      </c>
      <c r="H118" s="144">
        <f t="shared" si="16"/>
        <v>25</v>
      </c>
      <c r="I118" s="145" t="str">
        <f t="shared" si="17"/>
        <v/>
      </c>
      <c r="J118" s="107"/>
      <c r="K118" s="144" t="str">
        <f t="shared" si="18"/>
        <v/>
      </c>
      <c r="L118" s="149" t="s">
        <v>296</v>
      </c>
      <c r="M118" s="147">
        <f t="shared" si="19"/>
        <v>0.98395833333333327</v>
      </c>
      <c r="N118" s="148" t="str">
        <f t="shared" si="22"/>
        <v/>
      </c>
      <c r="O118" s="148">
        <f t="shared" si="21"/>
        <v>0.87075231481481463</v>
      </c>
      <c r="P118" s="108"/>
      <c r="Q118" s="109"/>
      <c r="R118" s="109"/>
      <c r="S118" s="109"/>
      <c r="T118" s="109"/>
      <c r="U118" s="110"/>
      <c r="V118" s="109"/>
      <c r="W118" s="109"/>
      <c r="X118" s="109"/>
      <c r="Y118" s="119"/>
      <c r="Z118" s="109"/>
      <c r="AA118" s="109"/>
      <c r="AB118" s="119"/>
      <c r="AC118" s="107"/>
      <c r="AD118" s="107"/>
      <c r="AE118" s="118">
        <v>0.28116898148148145</v>
      </c>
      <c r="AF118" s="111">
        <v>27299</v>
      </c>
      <c r="AG118" s="33"/>
      <c r="AI118" s="30"/>
      <c r="AJ118" s="30"/>
      <c r="AK118" s="30"/>
      <c r="AL118" s="30"/>
      <c r="AM118" s="30"/>
      <c r="AN118" s="30"/>
      <c r="AO118" s="30"/>
      <c r="AP118" s="30"/>
      <c r="AQ118" s="30"/>
      <c r="AR118" s="30"/>
    </row>
    <row r="119" spans="1:44" ht="15.75" customHeight="1" thickBot="1" x14ac:dyDescent="0.25">
      <c r="A119" s="115">
        <f t="shared" si="20"/>
        <v>71</v>
      </c>
      <c r="B119" s="116"/>
      <c r="C119" s="116"/>
      <c r="D119" s="115">
        <v>-1108</v>
      </c>
      <c r="E119" s="117"/>
      <c r="F119" s="143">
        <v>44946</v>
      </c>
      <c r="G119" s="144">
        <f t="shared" si="15"/>
        <v>1</v>
      </c>
      <c r="H119" s="144">
        <f t="shared" si="16"/>
        <v>20</v>
      </c>
      <c r="I119" s="145" t="str">
        <f t="shared" si="17"/>
        <v/>
      </c>
      <c r="J119" s="107" t="s">
        <v>28</v>
      </c>
      <c r="K119" s="144" t="str">
        <f t="shared" si="18"/>
        <v>Day 6</v>
      </c>
      <c r="L119" s="115" t="s">
        <v>295</v>
      </c>
      <c r="M119" s="147">
        <f t="shared" si="19"/>
        <v>0.72593750000000001</v>
      </c>
      <c r="N119" s="148" t="str">
        <f t="shared" si="22"/>
        <v/>
      </c>
      <c r="O119" s="148">
        <f t="shared" si="21"/>
        <v>0.61273148148148149</v>
      </c>
      <c r="P119" s="108"/>
      <c r="Q119" s="109"/>
      <c r="R119" s="109"/>
      <c r="S119" s="109"/>
      <c r="T119" s="109"/>
      <c r="U119" s="110"/>
      <c r="V119" s="109"/>
      <c r="W119" s="109"/>
      <c r="X119" s="109"/>
      <c r="Y119" s="119"/>
      <c r="Z119" s="109"/>
      <c r="AA119" s="109"/>
      <c r="AB119" s="119"/>
      <c r="AC119" s="107"/>
      <c r="AD119" s="107"/>
      <c r="AE119" s="118">
        <v>2.3067129629629632E-2</v>
      </c>
      <c r="AF119" s="111">
        <v>27292</v>
      </c>
      <c r="AG119" s="33"/>
      <c r="AI119" s="30"/>
      <c r="AJ119" s="30"/>
      <c r="AK119" s="30"/>
      <c r="AL119" s="30"/>
      <c r="AM119" s="30"/>
      <c r="AN119" s="30"/>
      <c r="AO119" s="30"/>
      <c r="AP119" s="30"/>
      <c r="AQ119" s="30"/>
      <c r="AR119" s="30"/>
    </row>
    <row r="120" spans="1:44" ht="15.75" customHeight="1" thickBot="1" x14ac:dyDescent="0.25">
      <c r="A120" s="115">
        <f t="shared" si="20"/>
        <v>72</v>
      </c>
      <c r="B120" s="116"/>
      <c r="C120" s="116"/>
      <c r="D120" s="115">
        <v>-1108</v>
      </c>
      <c r="E120" s="117"/>
      <c r="F120" s="143">
        <v>45122</v>
      </c>
      <c r="G120" s="144">
        <f t="shared" si="15"/>
        <v>7</v>
      </c>
      <c r="H120" s="144">
        <f t="shared" si="16"/>
        <v>15</v>
      </c>
      <c r="I120" s="145" t="str">
        <f t="shared" si="17"/>
        <v>AM 7th Day</v>
      </c>
      <c r="J120" s="107" t="s">
        <v>31</v>
      </c>
      <c r="K120" s="141" t="str">
        <f t="shared" si="18"/>
        <v>Day 7</v>
      </c>
      <c r="L120" s="115" t="s">
        <v>295</v>
      </c>
      <c r="M120" s="147">
        <f t="shared" si="19"/>
        <v>1.2729166666666667</v>
      </c>
      <c r="N120" s="150">
        <f t="shared" si="22"/>
        <v>0.15902777777777777</v>
      </c>
      <c r="O120" s="148" t="str">
        <f t="shared" si="21"/>
        <v/>
      </c>
      <c r="P120" s="139" t="s">
        <v>314</v>
      </c>
      <c r="Q120" s="109"/>
      <c r="R120" s="109"/>
      <c r="S120" s="109"/>
      <c r="T120" s="109"/>
      <c r="U120" s="110"/>
      <c r="V120" s="109"/>
      <c r="W120" s="109"/>
      <c r="X120" s="109"/>
      <c r="Y120" s="119"/>
      <c r="Z120" s="109"/>
      <c r="AA120" s="109"/>
      <c r="AB120" s="119"/>
      <c r="AC120" s="107"/>
      <c r="AD120" s="107"/>
      <c r="AE120" s="118">
        <v>0.56994212962962965</v>
      </c>
      <c r="AF120" s="111">
        <v>27283</v>
      </c>
      <c r="AG120" s="33"/>
      <c r="AI120" s="30"/>
      <c r="AJ120" s="30"/>
      <c r="AK120" s="30"/>
      <c r="AL120" s="30"/>
      <c r="AM120" s="30"/>
      <c r="AN120" s="30"/>
      <c r="AO120" s="30"/>
      <c r="AP120" s="30"/>
      <c r="AQ120" s="30"/>
      <c r="AR120" s="30"/>
    </row>
    <row r="121" spans="1:44" ht="15.75" customHeight="1" thickBot="1" x14ac:dyDescent="0.25">
      <c r="A121" s="115">
        <f t="shared" si="20"/>
        <v>73</v>
      </c>
      <c r="B121" s="116"/>
      <c r="C121" s="116"/>
      <c r="D121" s="115">
        <v>-1107</v>
      </c>
      <c r="E121" s="117"/>
      <c r="F121" s="143">
        <v>44934</v>
      </c>
      <c r="G121" s="144">
        <f t="shared" si="15"/>
        <v>1</v>
      </c>
      <c r="H121" s="144">
        <f t="shared" si="16"/>
        <v>8</v>
      </c>
      <c r="I121" s="145" t="str">
        <f t="shared" si="17"/>
        <v/>
      </c>
      <c r="J121" s="107" t="s">
        <v>23</v>
      </c>
      <c r="K121" s="144" t="str">
        <f t="shared" si="18"/>
        <v>Day 3</v>
      </c>
      <c r="L121" s="115" t="s">
        <v>294</v>
      </c>
      <c r="M121" s="147">
        <f t="shared" si="19"/>
        <v>0.95840277777777771</v>
      </c>
      <c r="N121" s="148" t="str">
        <f t="shared" si="22"/>
        <v/>
      </c>
      <c r="O121" s="148">
        <f t="shared" si="21"/>
        <v>0.84519675925925908</v>
      </c>
      <c r="P121" s="108"/>
      <c r="Q121" s="109"/>
      <c r="R121" s="109"/>
      <c r="S121" s="109"/>
      <c r="T121" s="109"/>
      <c r="U121" s="110"/>
      <c r="V121" s="109"/>
      <c r="W121" s="109"/>
      <c r="X121" s="109"/>
      <c r="Y121" s="119"/>
      <c r="Z121" s="109"/>
      <c r="AA121" s="109"/>
      <c r="AB121" s="119"/>
      <c r="AC121" s="107"/>
      <c r="AD121" s="107"/>
      <c r="AE121" s="118">
        <v>0.25532407407407409</v>
      </c>
      <c r="AF121" s="111">
        <v>27274</v>
      </c>
      <c r="AG121" s="33"/>
      <c r="AI121" s="30"/>
      <c r="AJ121" s="30"/>
      <c r="AK121" s="30"/>
      <c r="AL121" s="30"/>
      <c r="AM121" s="30"/>
      <c r="AN121" s="30"/>
      <c r="AO121" s="30"/>
      <c r="AP121" s="30"/>
      <c r="AQ121" s="30"/>
      <c r="AR121" s="30"/>
    </row>
    <row r="122" spans="1:44" ht="15.75" customHeight="1" thickBot="1" x14ac:dyDescent="0.25">
      <c r="A122" s="115">
        <f t="shared" si="20"/>
        <v>74</v>
      </c>
      <c r="B122" s="116"/>
      <c r="C122" s="116"/>
      <c r="D122" s="115">
        <v>-1107</v>
      </c>
      <c r="E122" s="117"/>
      <c r="F122" s="143">
        <v>45111</v>
      </c>
      <c r="G122" s="144">
        <f t="shared" si="15"/>
        <v>7</v>
      </c>
      <c r="H122" s="144">
        <f t="shared" si="16"/>
        <v>4</v>
      </c>
      <c r="I122" s="145" t="str">
        <f t="shared" si="17"/>
        <v/>
      </c>
      <c r="J122" s="107" t="s">
        <v>16</v>
      </c>
      <c r="K122" s="144" t="str">
        <f t="shared" si="18"/>
        <v>Day 5</v>
      </c>
      <c r="L122" s="115" t="s">
        <v>294</v>
      </c>
      <c r="M122" s="147">
        <f t="shared" si="19"/>
        <v>1.649699074074074</v>
      </c>
      <c r="N122" s="148" t="str">
        <f t="shared" si="22"/>
        <v/>
      </c>
      <c r="O122" s="148">
        <f t="shared" si="21"/>
        <v>0.53581018518518508</v>
      </c>
      <c r="P122" s="108"/>
      <c r="Q122" s="109"/>
      <c r="R122" s="109"/>
      <c r="S122" s="109"/>
      <c r="T122" s="109"/>
      <c r="U122" s="110"/>
      <c r="V122" s="109"/>
      <c r="W122" s="109"/>
      <c r="X122" s="109"/>
      <c r="Y122" s="119"/>
      <c r="Z122" s="109"/>
      <c r="AA122" s="109"/>
      <c r="AB122" s="119"/>
      <c r="AC122" s="107"/>
      <c r="AD122" s="107"/>
      <c r="AE122" s="118">
        <v>0.94651620370370371</v>
      </c>
      <c r="AF122" s="111">
        <v>27265</v>
      </c>
      <c r="AG122" s="33"/>
      <c r="AI122" s="30"/>
      <c r="AJ122" s="30"/>
      <c r="AK122" s="30"/>
      <c r="AL122" s="30"/>
      <c r="AM122" s="30"/>
      <c r="AN122" s="30"/>
      <c r="AO122" s="30"/>
      <c r="AP122" s="30"/>
      <c r="AQ122" s="30"/>
      <c r="AR122" s="30"/>
    </row>
    <row r="123" spans="1:44" ht="15.75" customHeight="1" thickBot="1" x14ac:dyDescent="0.25">
      <c r="A123" s="115">
        <f t="shared" si="20"/>
        <v>75</v>
      </c>
      <c r="B123" s="116"/>
      <c r="C123" s="116"/>
      <c r="D123" s="115">
        <v>-1107</v>
      </c>
      <c r="E123" s="117"/>
      <c r="F123" s="143">
        <v>45288</v>
      </c>
      <c r="G123" s="144">
        <f t="shared" si="15"/>
        <v>12</v>
      </c>
      <c r="H123" s="144">
        <f t="shared" si="16"/>
        <v>28</v>
      </c>
      <c r="I123" s="145" t="str">
        <f t="shared" si="17"/>
        <v>AM 6th Day</v>
      </c>
      <c r="J123" s="107" t="s">
        <v>18</v>
      </c>
      <c r="K123" s="144" t="str">
        <f t="shared" si="18"/>
        <v>Day 6</v>
      </c>
      <c r="L123" s="115" t="s">
        <v>295</v>
      </c>
      <c r="M123" s="147">
        <f t="shared" si="19"/>
        <v>1.4757407407407408</v>
      </c>
      <c r="N123" s="148">
        <f t="shared" si="22"/>
        <v>0.36185185185185187</v>
      </c>
      <c r="O123" s="148" t="str">
        <f t="shared" si="21"/>
        <v/>
      </c>
      <c r="P123" s="108"/>
      <c r="Q123" s="109"/>
      <c r="R123" s="109"/>
      <c r="S123" s="109"/>
      <c r="T123" s="109"/>
      <c r="U123" s="110"/>
      <c r="V123" s="109"/>
      <c r="W123" s="109"/>
      <c r="X123" s="109"/>
      <c r="Y123" s="119"/>
      <c r="Z123" s="109"/>
      <c r="AA123" s="109"/>
      <c r="AB123" s="119"/>
      <c r="AC123" s="107"/>
      <c r="AD123" s="107"/>
      <c r="AE123" s="118">
        <v>0.7724537037037037</v>
      </c>
      <c r="AF123" s="111">
        <v>27256</v>
      </c>
      <c r="AG123" s="33"/>
      <c r="AI123" s="30"/>
      <c r="AJ123" s="30"/>
      <c r="AK123" s="30"/>
      <c r="AL123" s="30"/>
      <c r="AM123" s="30"/>
      <c r="AN123" s="30"/>
      <c r="AO123" s="30"/>
      <c r="AP123" s="30"/>
      <c r="AQ123" s="30"/>
      <c r="AR123" s="30"/>
    </row>
    <row r="124" spans="1:44" ht="15.75" customHeight="1" thickBot="1" x14ac:dyDescent="0.25">
      <c r="A124" s="115">
        <f t="shared" si="20"/>
        <v>76</v>
      </c>
      <c r="B124" s="116"/>
      <c r="C124" s="116"/>
      <c r="D124" s="115">
        <v>-1106</v>
      </c>
      <c r="E124" s="117"/>
      <c r="F124" s="143">
        <v>45101</v>
      </c>
      <c r="G124" s="144">
        <f t="shared" si="15"/>
        <v>6</v>
      </c>
      <c r="H124" s="144">
        <f t="shared" si="16"/>
        <v>24</v>
      </c>
      <c r="I124" s="145" t="str">
        <f t="shared" si="17"/>
        <v/>
      </c>
      <c r="J124" s="107" t="s">
        <v>23</v>
      </c>
      <c r="K124" s="144" t="str">
        <f t="shared" si="18"/>
        <v>Day 3</v>
      </c>
      <c r="L124" s="115" t="s">
        <v>295</v>
      </c>
      <c r="M124" s="147">
        <f t="shared" si="19"/>
        <v>0.74567129629629636</v>
      </c>
      <c r="N124" s="148" t="str">
        <f t="shared" si="22"/>
        <v/>
      </c>
      <c r="O124" s="148">
        <f t="shared" si="21"/>
        <v>0.63246527777777795</v>
      </c>
      <c r="P124" s="108"/>
      <c r="Q124" s="109"/>
      <c r="R124" s="109"/>
      <c r="S124" s="109"/>
      <c r="T124" s="109"/>
      <c r="U124" s="110"/>
      <c r="V124" s="109"/>
      <c r="W124" s="109"/>
      <c r="X124" s="109"/>
      <c r="Y124" s="119"/>
      <c r="Z124" s="109"/>
      <c r="AA124" s="109"/>
      <c r="AB124" s="119"/>
      <c r="AC124" s="107"/>
      <c r="AD124" s="107"/>
      <c r="AE124" s="118">
        <v>4.2280092592592598E-2</v>
      </c>
      <c r="AF124" s="111">
        <v>27247</v>
      </c>
      <c r="AG124" s="33"/>
      <c r="AI124" s="30"/>
      <c r="AJ124" s="30"/>
      <c r="AK124" s="30"/>
      <c r="AL124" s="30"/>
      <c r="AM124" s="30"/>
      <c r="AN124" s="30"/>
      <c r="AO124" s="30"/>
      <c r="AP124" s="30"/>
      <c r="AQ124" s="30"/>
      <c r="AR124" s="30"/>
    </row>
    <row r="125" spans="1:44" ht="15.75" customHeight="1" thickBot="1" x14ac:dyDescent="0.25">
      <c r="A125" s="115">
        <f t="shared" si="20"/>
        <v>77</v>
      </c>
      <c r="B125" s="116"/>
      <c r="C125" s="116"/>
      <c r="D125" s="115">
        <v>-1106</v>
      </c>
      <c r="E125" s="117"/>
      <c r="F125" s="143">
        <v>45248</v>
      </c>
      <c r="G125" s="144">
        <f t="shared" si="15"/>
        <v>11</v>
      </c>
      <c r="H125" s="144">
        <f t="shared" si="16"/>
        <v>18</v>
      </c>
      <c r="I125" s="145" t="str">
        <f t="shared" si="17"/>
        <v/>
      </c>
      <c r="J125" s="107"/>
      <c r="K125" s="144" t="str">
        <f t="shared" si="18"/>
        <v/>
      </c>
      <c r="L125" s="149" t="s">
        <v>296</v>
      </c>
      <c r="M125" s="147">
        <f t="shared" si="19"/>
        <v>1.6680324074074071</v>
      </c>
      <c r="N125" s="148" t="str">
        <f t="shared" si="22"/>
        <v/>
      </c>
      <c r="O125" s="148">
        <f t="shared" si="21"/>
        <v>0.55414351851851817</v>
      </c>
      <c r="P125" s="108"/>
      <c r="Q125" s="109"/>
      <c r="R125" s="109"/>
      <c r="S125" s="109"/>
      <c r="T125" s="109"/>
      <c r="U125" s="110"/>
      <c r="V125" s="109"/>
      <c r="W125" s="109"/>
      <c r="X125" s="109"/>
      <c r="Y125" s="119"/>
      <c r="Z125" s="109"/>
      <c r="AA125" s="109"/>
      <c r="AB125" s="119"/>
      <c r="AC125" s="107"/>
      <c r="AD125" s="107"/>
      <c r="AE125" s="118">
        <v>0.96524305555555545</v>
      </c>
      <c r="AF125" s="111">
        <v>27239</v>
      </c>
      <c r="AG125" s="33"/>
      <c r="AI125" s="30"/>
      <c r="AJ125" s="30"/>
      <c r="AK125" s="30"/>
      <c r="AL125" s="30"/>
      <c r="AM125" s="30"/>
      <c r="AN125" s="30"/>
      <c r="AO125" s="30"/>
      <c r="AP125" s="30"/>
      <c r="AQ125" s="30"/>
      <c r="AR125" s="30"/>
    </row>
    <row r="126" spans="1:44" ht="15.75" customHeight="1" thickBot="1" x14ac:dyDescent="0.25">
      <c r="A126" s="115">
        <f t="shared" si="20"/>
        <v>78</v>
      </c>
      <c r="B126" s="116"/>
      <c r="C126" s="116"/>
      <c r="D126" s="115">
        <v>-1106</v>
      </c>
      <c r="E126" s="117"/>
      <c r="F126" s="143">
        <v>45278</v>
      </c>
      <c r="G126" s="144">
        <f t="shared" si="15"/>
        <v>12</v>
      </c>
      <c r="H126" s="144">
        <f t="shared" si="16"/>
        <v>18</v>
      </c>
      <c r="I126" s="145" t="str">
        <f t="shared" si="17"/>
        <v/>
      </c>
      <c r="J126" s="107"/>
      <c r="K126" s="144" t="str">
        <f t="shared" si="18"/>
        <v/>
      </c>
      <c r="L126" s="149" t="s">
        <v>296</v>
      </c>
      <c r="M126" s="147">
        <f t="shared" si="19"/>
        <v>1.1271527777777779</v>
      </c>
      <c r="N126" s="148">
        <f t="shared" si="22"/>
        <v>1.3263888888888964E-2</v>
      </c>
      <c r="O126" s="148" t="str">
        <f t="shared" si="21"/>
        <v/>
      </c>
      <c r="P126" s="108"/>
      <c r="Q126" s="109"/>
      <c r="R126" s="109"/>
      <c r="S126" s="109"/>
      <c r="T126" s="109"/>
      <c r="U126" s="110"/>
      <c r="V126" s="109"/>
      <c r="W126" s="109"/>
      <c r="X126" s="109"/>
      <c r="Y126" s="119"/>
      <c r="Z126" s="109"/>
      <c r="AA126" s="109"/>
      <c r="AB126" s="119"/>
      <c r="AC126" s="107"/>
      <c r="AD126" s="107"/>
      <c r="AE126" s="120">
        <v>0.42435185185185187</v>
      </c>
      <c r="AF126" s="112">
        <v>27238</v>
      </c>
      <c r="AG126" s="33"/>
      <c r="AI126" s="30"/>
      <c r="AJ126" s="30"/>
      <c r="AK126" s="30"/>
      <c r="AL126" s="30"/>
      <c r="AM126" s="30"/>
      <c r="AN126" s="30"/>
      <c r="AO126" s="30"/>
      <c r="AP126" s="30"/>
      <c r="AQ126" s="30"/>
      <c r="AR126" s="30"/>
    </row>
    <row r="127" spans="1:44" ht="15.75" customHeight="1" thickBot="1" x14ac:dyDescent="0.25">
      <c r="A127" s="115">
        <f t="shared" si="20"/>
        <v>79</v>
      </c>
      <c r="B127" s="116"/>
      <c r="C127" s="116"/>
      <c r="D127" s="115">
        <v>-1105</v>
      </c>
      <c r="E127" s="117"/>
      <c r="F127" s="143">
        <v>45060</v>
      </c>
      <c r="G127" s="144">
        <f t="shared" si="15"/>
        <v>5</v>
      </c>
      <c r="H127" s="144">
        <f t="shared" si="16"/>
        <v>14</v>
      </c>
      <c r="I127" s="145" t="str">
        <f t="shared" si="17"/>
        <v/>
      </c>
      <c r="J127" s="107"/>
      <c r="K127" s="144" t="str">
        <f t="shared" si="18"/>
        <v/>
      </c>
      <c r="L127" s="149" t="s">
        <v>296</v>
      </c>
      <c r="M127" s="147">
        <f t="shared" si="19"/>
        <v>1.255949074074074</v>
      </c>
      <c r="N127" s="148">
        <f t="shared" si="22"/>
        <v>0.14206018518518504</v>
      </c>
      <c r="O127" s="148" t="str">
        <f t="shared" si="21"/>
        <v/>
      </c>
      <c r="P127" s="108"/>
      <c r="Q127" s="109"/>
      <c r="R127" s="109"/>
      <c r="S127" s="109"/>
      <c r="T127" s="109"/>
      <c r="U127" s="110"/>
      <c r="V127" s="109"/>
      <c r="W127" s="109"/>
      <c r="X127" s="109"/>
      <c r="Y127" s="119"/>
      <c r="Z127" s="109"/>
      <c r="AA127" s="109"/>
      <c r="AB127" s="119"/>
      <c r="AC127" s="107"/>
      <c r="AD127" s="107"/>
      <c r="AE127" s="121">
        <v>0.55305555555555552</v>
      </c>
      <c r="AF127" s="111">
        <v>27230</v>
      </c>
      <c r="AG127" s="33"/>
      <c r="AI127" s="30"/>
      <c r="AJ127" s="30"/>
      <c r="AK127" s="30"/>
      <c r="AL127" s="30"/>
      <c r="AM127" s="30"/>
      <c r="AN127" s="30"/>
      <c r="AO127" s="30"/>
      <c r="AP127" s="30"/>
      <c r="AQ127" s="30"/>
      <c r="AR127" s="30"/>
    </row>
    <row r="128" spans="1:44" ht="15.75" customHeight="1" thickBot="1" x14ac:dyDescent="0.25">
      <c r="A128" s="115">
        <f t="shared" si="20"/>
        <v>80</v>
      </c>
      <c r="B128" s="116"/>
      <c r="C128" s="116"/>
      <c r="D128" s="115">
        <v>-1105</v>
      </c>
      <c r="E128" s="117"/>
      <c r="F128" s="143">
        <v>45090</v>
      </c>
      <c r="G128" s="144">
        <f t="shared" si="15"/>
        <v>6</v>
      </c>
      <c r="H128" s="144">
        <f t="shared" si="16"/>
        <v>13</v>
      </c>
      <c r="I128" s="145" t="str">
        <f t="shared" si="17"/>
        <v/>
      </c>
      <c r="J128" s="107"/>
      <c r="K128" s="144" t="str">
        <f t="shared" si="18"/>
        <v/>
      </c>
      <c r="L128" s="149" t="s">
        <v>297</v>
      </c>
      <c r="M128" s="147">
        <f t="shared" si="19"/>
        <v>0.78662037037037047</v>
      </c>
      <c r="N128" s="148" t="str">
        <f t="shared" si="22"/>
        <v/>
      </c>
      <c r="O128" s="148">
        <f t="shared" si="21"/>
        <v>0.67341435185185183</v>
      </c>
      <c r="P128" s="108"/>
      <c r="Q128" s="109"/>
      <c r="R128" s="109"/>
      <c r="S128" s="109"/>
      <c r="T128" s="109"/>
      <c r="U128" s="110"/>
      <c r="V128" s="109"/>
      <c r="W128" s="109"/>
      <c r="X128" s="109"/>
      <c r="Y128" s="119"/>
      <c r="Z128" s="109"/>
      <c r="AA128" s="109"/>
      <c r="AB128" s="119"/>
      <c r="AC128" s="107"/>
      <c r="AD128" s="107"/>
      <c r="AE128" s="121">
        <v>8.3715277777777777E-2</v>
      </c>
      <c r="AF128" s="111">
        <v>27229</v>
      </c>
      <c r="AG128" s="33"/>
      <c r="AI128" s="30"/>
      <c r="AJ128" s="30"/>
      <c r="AK128" s="30"/>
      <c r="AL128" s="30"/>
      <c r="AM128" s="30"/>
      <c r="AN128" s="30"/>
      <c r="AO128" s="30"/>
      <c r="AP128" s="30"/>
      <c r="AQ128" s="30"/>
      <c r="AR128" s="30"/>
    </row>
    <row r="129" spans="1:44" ht="15.75" customHeight="1" thickBot="1" x14ac:dyDescent="0.25">
      <c r="A129" s="115">
        <f t="shared" si="20"/>
        <v>81</v>
      </c>
      <c r="B129" s="116"/>
      <c r="C129" s="116"/>
      <c r="D129" s="151">
        <v>-1105</v>
      </c>
      <c r="E129" s="117"/>
      <c r="F129" s="143">
        <v>45238</v>
      </c>
      <c r="G129" s="144">
        <f t="shared" si="15"/>
        <v>11</v>
      </c>
      <c r="H129" s="144">
        <f t="shared" si="16"/>
        <v>8</v>
      </c>
      <c r="I129" s="145" t="str">
        <f t="shared" si="17"/>
        <v>AM 7th Day</v>
      </c>
      <c r="J129" s="107" t="s">
        <v>31</v>
      </c>
      <c r="K129" s="141" t="str">
        <f t="shared" si="18"/>
        <v>Day 7</v>
      </c>
      <c r="L129" s="115" t="s">
        <v>295</v>
      </c>
      <c r="M129" s="147">
        <f t="shared" si="19"/>
        <v>1.1555555555555554</v>
      </c>
      <c r="N129" s="152">
        <f t="shared" si="22"/>
        <v>4.1666666666666519E-2</v>
      </c>
      <c r="O129" s="148" t="str">
        <f t="shared" si="21"/>
        <v/>
      </c>
      <c r="P129" s="108"/>
      <c r="Q129" s="109"/>
      <c r="R129" s="109"/>
      <c r="S129" s="109"/>
      <c r="T129" s="109"/>
      <c r="U129" s="110"/>
      <c r="V129" s="109"/>
      <c r="W129" s="109"/>
      <c r="X129" s="109"/>
      <c r="Y129" s="119"/>
      <c r="Z129" s="109"/>
      <c r="AA129" s="109"/>
      <c r="AB129" s="119"/>
      <c r="AC129" s="107"/>
      <c r="AD129" s="107"/>
      <c r="AE129" s="121">
        <v>0.45255787037037037</v>
      </c>
      <c r="AF129" s="111">
        <v>27221</v>
      </c>
      <c r="AG129" s="33"/>
      <c r="AI129" s="30"/>
      <c r="AJ129" s="30"/>
      <c r="AK129" s="30"/>
      <c r="AL129" s="30"/>
      <c r="AM129" s="30"/>
      <c r="AN129" s="30"/>
      <c r="AO129" s="30"/>
      <c r="AP129" s="30"/>
      <c r="AQ129" s="30"/>
      <c r="AR129" s="30"/>
    </row>
    <row r="130" spans="1:44" ht="15.75" customHeight="1" thickBot="1" x14ac:dyDescent="0.25">
      <c r="A130" s="115">
        <f t="shared" si="20"/>
        <v>82</v>
      </c>
      <c r="B130" s="116"/>
      <c r="C130" s="116"/>
      <c r="D130" s="115">
        <v>-1104</v>
      </c>
      <c r="E130" s="117"/>
      <c r="F130" s="143">
        <v>45048</v>
      </c>
      <c r="G130" s="144">
        <f t="shared" si="15"/>
        <v>5</v>
      </c>
      <c r="H130" s="144">
        <f t="shared" si="16"/>
        <v>2</v>
      </c>
      <c r="I130" s="145" t="str">
        <f t="shared" si="17"/>
        <v/>
      </c>
      <c r="J130" s="107" t="s">
        <v>20</v>
      </c>
      <c r="K130" s="144" t="str">
        <f t="shared" si="18"/>
        <v>Day 2</v>
      </c>
      <c r="L130" s="115" t="s">
        <v>299</v>
      </c>
      <c r="M130" s="147">
        <f t="shared" si="19"/>
        <v>1.6800810185185187</v>
      </c>
      <c r="N130" s="148" t="str">
        <f t="shared" si="22"/>
        <v/>
      </c>
      <c r="O130" s="148">
        <f t="shared" si="21"/>
        <v>0.56619212962962973</v>
      </c>
      <c r="P130" s="108"/>
      <c r="Q130" s="109"/>
      <c r="R130" s="109"/>
      <c r="S130" s="109"/>
      <c r="T130" s="109"/>
      <c r="U130" s="110"/>
      <c r="V130" s="109"/>
      <c r="W130" s="109"/>
      <c r="X130" s="109"/>
      <c r="Y130" s="119"/>
      <c r="Z130" s="109"/>
      <c r="AA130" s="109"/>
      <c r="AB130" s="119"/>
      <c r="AC130" s="107"/>
      <c r="AD130" s="107"/>
      <c r="AE130" s="121">
        <v>0.97697916666666673</v>
      </c>
      <c r="AF130" s="111">
        <v>27212</v>
      </c>
      <c r="AG130" s="33"/>
      <c r="AI130" s="30"/>
      <c r="AJ130" s="30"/>
      <c r="AK130" s="30"/>
      <c r="AL130" s="30"/>
      <c r="AM130" s="30"/>
      <c r="AN130" s="30"/>
      <c r="AO130" s="30"/>
      <c r="AP130" s="30"/>
      <c r="AQ130" s="30"/>
      <c r="AR130" s="30"/>
    </row>
    <row r="131" spans="1:44" ht="15.75" customHeight="1" thickBot="1" x14ac:dyDescent="0.25">
      <c r="A131" s="115">
        <f t="shared" si="20"/>
        <v>83</v>
      </c>
      <c r="B131" s="116"/>
      <c r="C131" s="116"/>
      <c r="D131" s="115">
        <v>-1104</v>
      </c>
      <c r="E131" s="117"/>
      <c r="F131" s="143">
        <v>45226</v>
      </c>
      <c r="G131" s="144">
        <f t="shared" si="15"/>
        <v>10</v>
      </c>
      <c r="H131" s="144">
        <f t="shared" si="16"/>
        <v>27</v>
      </c>
      <c r="I131" s="145" t="str">
        <f t="shared" si="17"/>
        <v/>
      </c>
      <c r="J131" s="107" t="s">
        <v>16</v>
      </c>
      <c r="K131" s="144" t="str">
        <f t="shared" si="18"/>
        <v>Day 4</v>
      </c>
      <c r="L131" s="115" t="s">
        <v>294</v>
      </c>
      <c r="M131" s="147">
        <f t="shared" si="19"/>
        <v>1.3478819444444445</v>
      </c>
      <c r="N131" s="148">
        <f t="shared" si="22"/>
        <v>0.23399305555555561</v>
      </c>
      <c r="O131" s="148" t="str">
        <f t="shared" si="21"/>
        <v/>
      </c>
      <c r="P131" s="108"/>
      <c r="Q131" s="109"/>
      <c r="R131" s="109"/>
      <c r="S131" s="109"/>
      <c r="T131" s="109"/>
      <c r="U131" s="110"/>
      <c r="V131" s="109"/>
      <c r="W131" s="109"/>
      <c r="X131" s="109"/>
      <c r="Y131" s="119"/>
      <c r="Z131" s="109"/>
      <c r="AA131" s="109"/>
      <c r="AB131" s="119"/>
      <c r="AC131" s="107"/>
      <c r="AD131" s="107"/>
      <c r="AE131" s="121">
        <v>0.64467592592592593</v>
      </c>
      <c r="AF131" s="111">
        <v>27203</v>
      </c>
      <c r="AG131" s="33"/>
      <c r="AI131" s="30"/>
      <c r="AJ131" s="30"/>
      <c r="AK131" s="30"/>
      <c r="AL131" s="30"/>
      <c r="AM131" s="30"/>
      <c r="AN131" s="30"/>
      <c r="AO131" s="30"/>
      <c r="AP131" s="30"/>
      <c r="AQ131" s="30"/>
      <c r="AR131" s="30"/>
    </row>
    <row r="132" spans="1:44" ht="15.75" customHeight="1" thickBot="1" x14ac:dyDescent="0.25">
      <c r="A132" s="115">
        <f t="shared" si="20"/>
        <v>84</v>
      </c>
      <c r="B132" s="116"/>
      <c r="C132" s="116"/>
      <c r="D132" s="115">
        <v>-1103</v>
      </c>
      <c r="E132" s="117"/>
      <c r="F132" s="153">
        <v>45038</v>
      </c>
      <c r="G132" s="144">
        <f t="shared" si="15"/>
        <v>4</v>
      </c>
      <c r="H132" s="144">
        <f t="shared" si="16"/>
        <v>22</v>
      </c>
      <c r="I132" s="145" t="str">
        <f t="shared" si="17"/>
        <v>AM 6th Day</v>
      </c>
      <c r="J132" s="107" t="s">
        <v>18</v>
      </c>
      <c r="K132" s="144" t="str">
        <f t="shared" si="18"/>
        <v>Day 6</v>
      </c>
      <c r="L132" s="115" t="s">
        <v>299</v>
      </c>
      <c r="M132" s="147">
        <f t="shared" si="19"/>
        <v>1.337523148148148</v>
      </c>
      <c r="N132" s="148">
        <f t="shared" si="22"/>
        <v>0.22363425925925906</v>
      </c>
      <c r="O132" s="148" t="str">
        <f t="shared" si="21"/>
        <v/>
      </c>
      <c r="P132" s="108"/>
      <c r="Q132" s="109"/>
      <c r="R132" s="109"/>
      <c r="S132" s="109"/>
      <c r="T132" s="109"/>
      <c r="U132" s="110"/>
      <c r="V132" s="109"/>
      <c r="W132" s="109"/>
      <c r="X132" s="109"/>
      <c r="Y132" s="119"/>
      <c r="Z132" s="109"/>
      <c r="AA132" s="109"/>
      <c r="AB132" s="119"/>
      <c r="AC132" s="107"/>
      <c r="AD132" s="107"/>
      <c r="AE132" s="121">
        <v>0.63421296296296303</v>
      </c>
      <c r="AF132" s="111">
        <v>27194</v>
      </c>
      <c r="AG132" s="33"/>
      <c r="AI132" s="30"/>
      <c r="AJ132" s="30"/>
      <c r="AK132" s="30"/>
      <c r="AL132" s="30"/>
      <c r="AM132" s="30"/>
      <c r="AN132" s="30"/>
      <c r="AO132" s="30"/>
      <c r="AP132" s="30"/>
      <c r="AQ132" s="30"/>
      <c r="AR132" s="30"/>
    </row>
    <row r="133" spans="1:44" ht="15.75" customHeight="1" thickBot="1" x14ac:dyDescent="0.25">
      <c r="A133" s="115">
        <f t="shared" si="20"/>
        <v>85</v>
      </c>
      <c r="B133" s="116"/>
      <c r="C133" s="116"/>
      <c r="D133" s="115">
        <v>-1103</v>
      </c>
      <c r="E133" s="117"/>
      <c r="F133" s="143">
        <v>45215</v>
      </c>
      <c r="G133" s="144">
        <f t="shared" si="15"/>
        <v>10</v>
      </c>
      <c r="H133" s="144">
        <f t="shared" si="16"/>
        <v>16</v>
      </c>
      <c r="I133" s="145" t="str">
        <f t="shared" si="17"/>
        <v/>
      </c>
      <c r="J133" s="107" t="s">
        <v>20</v>
      </c>
      <c r="K133" s="144" t="str">
        <f t="shared" si="18"/>
        <v>Day 1</v>
      </c>
      <c r="L133" s="115" t="s">
        <v>295</v>
      </c>
      <c r="M133" s="147">
        <f t="shared" si="19"/>
        <v>1.3200347222222224</v>
      </c>
      <c r="N133" s="148">
        <f t="shared" si="22"/>
        <v>0.20614583333333347</v>
      </c>
      <c r="O133" s="148" t="str">
        <f t="shared" si="21"/>
        <v/>
      </c>
      <c r="P133" s="108"/>
      <c r="Q133" s="109"/>
      <c r="R133" s="109"/>
      <c r="S133" s="109"/>
      <c r="T133" s="109"/>
      <c r="U133" s="110"/>
      <c r="V133" s="109"/>
      <c r="W133" s="109"/>
      <c r="X133" s="109"/>
      <c r="Y133" s="119"/>
      <c r="Z133" s="109"/>
      <c r="AA133" s="109"/>
      <c r="AB133" s="119"/>
      <c r="AC133" s="107"/>
      <c r="AD133" s="107"/>
      <c r="AE133" s="121">
        <v>0.61662037037037043</v>
      </c>
      <c r="AF133" s="111">
        <v>27185</v>
      </c>
      <c r="AG133" s="33"/>
      <c r="AI133" s="30"/>
      <c r="AJ133" s="30"/>
      <c r="AK133" s="30"/>
      <c r="AL133" s="30"/>
      <c r="AM133" s="30"/>
      <c r="AN133" s="30"/>
      <c r="AO133" s="30"/>
      <c r="AP133" s="30"/>
      <c r="AQ133" s="30"/>
      <c r="AR133" s="30"/>
    </row>
    <row r="134" spans="1:44" ht="15.75" customHeight="1" thickBot="1" x14ac:dyDescent="0.25">
      <c r="A134" s="115">
        <f t="shared" si="20"/>
        <v>86</v>
      </c>
      <c r="B134" s="116"/>
      <c r="C134" s="116"/>
      <c r="D134" s="115">
        <v>-1102</v>
      </c>
      <c r="E134" s="117"/>
      <c r="F134" s="143">
        <v>44998</v>
      </c>
      <c r="G134" s="144">
        <f t="shared" si="15"/>
        <v>3</v>
      </c>
      <c r="H134" s="144">
        <f t="shared" si="16"/>
        <v>13</v>
      </c>
      <c r="I134" s="145" t="str">
        <f t="shared" si="17"/>
        <v/>
      </c>
      <c r="J134" s="107"/>
      <c r="K134" s="144" t="str">
        <f t="shared" si="18"/>
        <v/>
      </c>
      <c r="L134" s="149" t="s">
        <v>296</v>
      </c>
      <c r="M134" s="147">
        <f t="shared" si="19"/>
        <v>1.6981365740740741</v>
      </c>
      <c r="N134" s="148" t="str">
        <f t="shared" si="22"/>
        <v/>
      </c>
      <c r="O134" s="148">
        <f t="shared" si="21"/>
        <v>0.58424768518518522</v>
      </c>
      <c r="P134" s="108"/>
      <c r="Q134" s="109"/>
      <c r="R134" s="109"/>
      <c r="S134" s="109"/>
      <c r="T134" s="109"/>
      <c r="U134" s="110"/>
      <c r="V134" s="109"/>
      <c r="W134" s="109"/>
      <c r="X134" s="109"/>
      <c r="Y134" s="119"/>
      <c r="Z134" s="109"/>
      <c r="AA134" s="109"/>
      <c r="AB134" s="119"/>
      <c r="AC134" s="107"/>
      <c r="AD134" s="107"/>
      <c r="AE134" s="121">
        <v>0.99532407407407408</v>
      </c>
      <c r="AF134" s="111">
        <v>27177</v>
      </c>
      <c r="AG134" s="33"/>
      <c r="AI134" s="30"/>
      <c r="AJ134" s="30"/>
      <c r="AK134" s="30"/>
      <c r="AL134" s="30"/>
      <c r="AM134" s="30"/>
      <c r="AN134" s="30"/>
      <c r="AO134" s="30"/>
      <c r="AP134" s="30"/>
      <c r="AQ134" s="30"/>
      <c r="AR134" s="30"/>
    </row>
    <row r="135" spans="1:44" ht="15.75" customHeight="1" thickBot="1" x14ac:dyDescent="0.25">
      <c r="A135" s="115">
        <f t="shared" si="20"/>
        <v>87</v>
      </c>
      <c r="B135" s="116"/>
      <c r="C135" s="116"/>
      <c r="D135" s="115">
        <v>-1102</v>
      </c>
      <c r="E135" s="117"/>
      <c r="F135" s="143">
        <v>45028</v>
      </c>
      <c r="G135" s="144">
        <f t="shared" si="15"/>
        <v>4</v>
      </c>
      <c r="H135" s="144">
        <f t="shared" si="16"/>
        <v>12</v>
      </c>
      <c r="I135" s="145" t="str">
        <f t="shared" si="17"/>
        <v/>
      </c>
      <c r="J135" s="107"/>
      <c r="K135" s="144" t="str">
        <f t="shared" si="18"/>
        <v/>
      </c>
      <c r="L135" s="149" t="s">
        <v>296</v>
      </c>
      <c r="M135" s="147">
        <f t="shared" si="19"/>
        <v>1.0476967592592592</v>
      </c>
      <c r="N135" s="148" t="str">
        <f t="shared" si="22"/>
        <v/>
      </c>
      <c r="O135" s="148">
        <f t="shared" si="21"/>
        <v>0.93449074074074057</v>
      </c>
      <c r="P135" s="108"/>
      <c r="Q135" s="109"/>
      <c r="R135" s="109"/>
      <c r="S135" s="109"/>
      <c r="T135" s="109"/>
      <c r="U135" s="110"/>
      <c r="V135" s="109"/>
      <c r="W135" s="109"/>
      <c r="X135" s="109"/>
      <c r="Y135" s="119"/>
      <c r="Z135" s="109"/>
      <c r="AA135" s="109"/>
      <c r="AB135" s="119"/>
      <c r="AC135" s="107"/>
      <c r="AD135" s="107"/>
      <c r="AE135" s="121">
        <v>0.34487268518518516</v>
      </c>
      <c r="AF135" s="111">
        <v>27176</v>
      </c>
      <c r="AG135" s="33"/>
      <c r="AI135" s="30"/>
      <c r="AJ135" s="30"/>
      <c r="AK135" s="30"/>
      <c r="AL135" s="30"/>
      <c r="AM135" s="30"/>
      <c r="AN135" s="30"/>
      <c r="AO135" s="30"/>
      <c r="AP135" s="30"/>
      <c r="AQ135" s="30"/>
      <c r="AR135" s="30"/>
    </row>
    <row r="136" spans="1:44" ht="15.75" customHeight="1" thickBot="1" x14ac:dyDescent="0.25">
      <c r="A136" s="115">
        <f t="shared" si="20"/>
        <v>88</v>
      </c>
      <c r="B136" s="116"/>
      <c r="C136" s="116"/>
      <c r="D136" s="115">
        <v>-1102</v>
      </c>
      <c r="E136" s="117"/>
      <c r="F136" s="143">
        <v>45204</v>
      </c>
      <c r="G136" s="144">
        <f t="shared" si="15"/>
        <v>10</v>
      </c>
      <c r="H136" s="144">
        <f t="shared" si="16"/>
        <v>5</v>
      </c>
      <c r="I136" s="145" t="str">
        <f t="shared" si="17"/>
        <v/>
      </c>
      <c r="J136" s="107"/>
      <c r="K136" s="144" t="str">
        <f t="shared" si="18"/>
        <v/>
      </c>
      <c r="L136" s="149" t="s">
        <v>296</v>
      </c>
      <c r="M136" s="147">
        <f t="shared" si="19"/>
        <v>1.3781597222222222</v>
      </c>
      <c r="N136" s="148">
        <f t="shared" si="22"/>
        <v>0.26427083333333323</v>
      </c>
      <c r="O136" s="148" t="str">
        <f t="shared" si="21"/>
        <v/>
      </c>
      <c r="P136" s="108"/>
      <c r="Q136" s="109"/>
      <c r="R136" s="109"/>
      <c r="S136" s="109"/>
      <c r="T136" s="109"/>
      <c r="U136" s="110"/>
      <c r="V136" s="109"/>
      <c r="W136" s="109"/>
      <c r="X136" s="109"/>
      <c r="Y136" s="119"/>
      <c r="Z136" s="109"/>
      <c r="AA136" s="109"/>
      <c r="AB136" s="119"/>
      <c r="AC136" s="107"/>
      <c r="AD136" s="107"/>
      <c r="AE136" s="121">
        <v>0.67523148148148149</v>
      </c>
      <c r="AF136" s="111">
        <v>27167</v>
      </c>
      <c r="AG136" s="33"/>
      <c r="AI136" s="30"/>
      <c r="AJ136" s="30"/>
      <c r="AK136" s="30"/>
      <c r="AL136" s="30"/>
      <c r="AM136" s="30"/>
      <c r="AN136" s="30"/>
      <c r="AO136" s="30"/>
      <c r="AP136" s="30"/>
      <c r="AQ136" s="30"/>
      <c r="AR136" s="30"/>
    </row>
    <row r="137" spans="1:44" ht="15.75" customHeight="1" thickBot="1" x14ac:dyDescent="0.25">
      <c r="A137" s="115">
        <f t="shared" si="20"/>
        <v>89</v>
      </c>
      <c r="B137" s="116"/>
      <c r="C137" s="116"/>
      <c r="D137" s="115">
        <v>-1101</v>
      </c>
      <c r="E137" s="117"/>
      <c r="F137" s="143">
        <v>44988</v>
      </c>
      <c r="G137" s="144">
        <f t="shared" si="15"/>
        <v>3</v>
      </c>
      <c r="H137" s="144">
        <f t="shared" si="16"/>
        <v>3</v>
      </c>
      <c r="I137" s="145" t="str">
        <f t="shared" si="17"/>
        <v>AM 7th Day</v>
      </c>
      <c r="J137" s="107" t="s">
        <v>31</v>
      </c>
      <c r="K137" s="154" t="str">
        <f t="shared" si="18"/>
        <v>Day 7</v>
      </c>
      <c r="L137" s="115" t="s">
        <v>295</v>
      </c>
      <c r="M137" s="147">
        <f t="shared" si="19"/>
        <v>1.1241203703703704</v>
      </c>
      <c r="N137" s="152">
        <f t="shared" si="22"/>
        <v>1.0231481481481453E-2</v>
      </c>
      <c r="O137" s="148" t="str">
        <f t="shared" si="21"/>
        <v/>
      </c>
      <c r="P137" s="108"/>
      <c r="Q137" s="109"/>
      <c r="R137" s="109"/>
      <c r="S137" s="109"/>
      <c r="T137" s="109"/>
      <c r="U137" s="110"/>
      <c r="V137" s="109"/>
      <c r="W137" s="109"/>
      <c r="X137" s="109"/>
      <c r="Y137" s="119"/>
      <c r="Z137" s="109"/>
      <c r="AA137" s="109"/>
      <c r="AB137" s="119"/>
      <c r="AC137" s="107"/>
      <c r="AD137" s="107"/>
      <c r="AE137" s="121">
        <v>0.42109953703703701</v>
      </c>
      <c r="AF137" s="111">
        <v>27159</v>
      </c>
      <c r="AG137" s="33"/>
      <c r="AI137" s="30"/>
      <c r="AJ137" s="30"/>
      <c r="AK137" s="30"/>
      <c r="AL137" s="30"/>
      <c r="AM137" s="30"/>
      <c r="AN137" s="30"/>
      <c r="AO137" s="30"/>
      <c r="AP137" s="30"/>
      <c r="AQ137" s="30"/>
      <c r="AR137" s="30"/>
    </row>
    <row r="138" spans="1:44" ht="15.75" customHeight="1" thickBot="1" x14ac:dyDescent="0.25">
      <c r="A138" s="115">
        <f t="shared" si="20"/>
        <v>90</v>
      </c>
      <c r="B138" s="116"/>
      <c r="C138" s="116"/>
      <c r="D138" s="115">
        <v>-1101</v>
      </c>
      <c r="E138" s="117"/>
      <c r="F138" s="143">
        <v>45164</v>
      </c>
      <c r="G138" s="144">
        <f t="shared" si="15"/>
        <v>8</v>
      </c>
      <c r="H138" s="144">
        <f t="shared" si="16"/>
        <v>26</v>
      </c>
      <c r="I138" s="145" t="str">
        <f t="shared" si="17"/>
        <v/>
      </c>
      <c r="J138" s="107" t="s">
        <v>20</v>
      </c>
      <c r="K138" s="144" t="str">
        <f t="shared" si="18"/>
        <v>Day 1</v>
      </c>
      <c r="L138" s="115" t="s">
        <v>295</v>
      </c>
      <c r="M138" s="147">
        <f t="shared" si="19"/>
        <v>1.2987500000000001</v>
      </c>
      <c r="N138" s="148">
        <f t="shared" si="22"/>
        <v>0.18486111111111114</v>
      </c>
      <c r="O138" s="148" t="str">
        <f t="shared" si="21"/>
        <v/>
      </c>
      <c r="P138" s="108"/>
      <c r="Q138" s="109"/>
      <c r="R138" s="109"/>
      <c r="S138" s="109"/>
      <c r="T138" s="109"/>
      <c r="U138" s="110"/>
      <c r="V138" s="109"/>
      <c r="W138" s="109"/>
      <c r="X138" s="109"/>
      <c r="Y138" s="119"/>
      <c r="Z138" s="109"/>
      <c r="AA138" s="109"/>
      <c r="AB138" s="119"/>
      <c r="AC138" s="107"/>
      <c r="AD138" s="107"/>
      <c r="AE138" s="121">
        <v>0.59562499999999996</v>
      </c>
      <c r="AF138" s="111">
        <v>27150</v>
      </c>
      <c r="AG138" s="33"/>
      <c r="AI138" s="30"/>
      <c r="AJ138" s="30"/>
      <c r="AK138" s="30"/>
      <c r="AL138" s="30"/>
      <c r="AM138" s="30"/>
      <c r="AN138" s="30"/>
      <c r="AO138" s="30"/>
      <c r="AP138" s="30"/>
      <c r="AQ138" s="30"/>
      <c r="AR138" s="30"/>
    </row>
    <row r="139" spans="1:44" ht="15.75" customHeight="1" thickBot="1" x14ac:dyDescent="0.25">
      <c r="A139" s="115">
        <f t="shared" si="20"/>
        <v>91</v>
      </c>
      <c r="B139" s="116"/>
      <c r="C139" s="116"/>
      <c r="D139" s="115">
        <v>-1100</v>
      </c>
      <c r="E139" s="117"/>
      <c r="F139" s="143">
        <v>44977</v>
      </c>
      <c r="G139" s="144">
        <f t="shared" si="15"/>
        <v>2</v>
      </c>
      <c r="H139" s="144">
        <f t="shared" si="16"/>
        <v>20</v>
      </c>
      <c r="I139" s="145" t="str">
        <f t="shared" si="17"/>
        <v/>
      </c>
      <c r="J139" s="107" t="s">
        <v>16</v>
      </c>
      <c r="K139" s="144" t="str">
        <f t="shared" si="18"/>
        <v>Day 4</v>
      </c>
      <c r="L139" s="115" t="s">
        <v>298</v>
      </c>
      <c r="M139" s="147">
        <f t="shared" si="19"/>
        <v>1.2441435185185186</v>
      </c>
      <c r="N139" s="148">
        <f t="shared" si="22"/>
        <v>0.13025462962962964</v>
      </c>
      <c r="O139" s="148" t="str">
        <f t="shared" si="21"/>
        <v/>
      </c>
      <c r="P139" s="108"/>
      <c r="Q139" s="109"/>
      <c r="R139" s="109"/>
      <c r="S139" s="109"/>
      <c r="T139" s="109"/>
      <c r="U139" s="110"/>
      <c r="V139" s="109"/>
      <c r="W139" s="109"/>
      <c r="X139" s="109"/>
      <c r="Y139" s="119"/>
      <c r="Z139" s="109"/>
      <c r="AA139" s="109"/>
      <c r="AB139" s="119"/>
      <c r="AC139" s="107"/>
      <c r="AD139" s="107"/>
      <c r="AE139" s="121">
        <v>0.54091435185185188</v>
      </c>
      <c r="AF139" s="111">
        <v>27141</v>
      </c>
      <c r="AG139" s="33"/>
      <c r="AI139" s="30"/>
      <c r="AJ139" s="30"/>
      <c r="AK139" s="30"/>
      <c r="AL139" s="30"/>
      <c r="AM139" s="30"/>
      <c r="AN139" s="30"/>
      <c r="AO139" s="30"/>
      <c r="AP139" s="30"/>
      <c r="AQ139" s="30"/>
      <c r="AR139" s="30"/>
    </row>
    <row r="140" spans="1:44" ht="15.75" customHeight="1" thickBot="1" x14ac:dyDescent="0.25">
      <c r="A140" s="115">
        <f t="shared" si="20"/>
        <v>92</v>
      </c>
      <c r="B140" s="116"/>
      <c r="C140" s="116"/>
      <c r="D140" s="115">
        <v>-1100</v>
      </c>
      <c r="E140" s="117"/>
      <c r="F140" s="143">
        <v>45153</v>
      </c>
      <c r="G140" s="144">
        <f t="shared" si="15"/>
        <v>8</v>
      </c>
      <c r="H140" s="144">
        <f t="shared" si="16"/>
        <v>15</v>
      </c>
      <c r="I140" s="145" t="str">
        <f t="shared" si="17"/>
        <v>PM Friday</v>
      </c>
      <c r="J140" s="107" t="s">
        <v>18</v>
      </c>
      <c r="K140" s="146" t="str">
        <f t="shared" si="18"/>
        <v>Day 7</v>
      </c>
      <c r="L140" s="115" t="s">
        <v>294</v>
      </c>
      <c r="M140" s="147">
        <f t="shared" si="19"/>
        <v>0.97843750000000007</v>
      </c>
      <c r="N140" s="148" t="str">
        <f t="shared" si="22"/>
        <v/>
      </c>
      <c r="O140" s="148">
        <f t="shared" si="21"/>
        <v>0.86523148148148143</v>
      </c>
      <c r="P140" s="108"/>
      <c r="Q140" s="109"/>
      <c r="R140" s="109"/>
      <c r="S140" s="109"/>
      <c r="T140" s="109"/>
      <c r="U140" s="110"/>
      <c r="V140" s="109"/>
      <c r="W140" s="109"/>
      <c r="X140" s="109"/>
      <c r="Y140" s="119"/>
      <c r="Z140" s="109"/>
      <c r="AA140" s="109"/>
      <c r="AB140" s="119"/>
      <c r="AC140" s="107"/>
      <c r="AD140" s="107"/>
      <c r="AE140" s="121">
        <v>0.27510416666666665</v>
      </c>
      <c r="AF140" s="111">
        <v>27132</v>
      </c>
      <c r="AG140" s="33"/>
      <c r="AI140" s="30"/>
      <c r="AJ140" s="30"/>
      <c r="AK140" s="30"/>
      <c r="AL140" s="30"/>
      <c r="AM140" s="30"/>
      <c r="AN140" s="30"/>
      <c r="AO140" s="30"/>
      <c r="AP140" s="30"/>
      <c r="AQ140" s="30"/>
      <c r="AR140" s="30"/>
    </row>
    <row r="141" spans="1:44" ht="15.75" customHeight="1" thickBot="1" x14ac:dyDescent="0.25">
      <c r="A141" s="115">
        <f t="shared" si="20"/>
        <v>93</v>
      </c>
      <c r="B141" s="116"/>
      <c r="C141" s="116"/>
      <c r="D141" s="115">
        <v>-1099</v>
      </c>
      <c r="E141" s="117"/>
      <c r="F141" s="143">
        <v>44965</v>
      </c>
      <c r="G141" s="144">
        <f t="shared" si="15"/>
        <v>2</v>
      </c>
      <c r="H141" s="144">
        <f t="shared" si="16"/>
        <v>8</v>
      </c>
      <c r="I141" s="145" t="str">
        <f t="shared" si="17"/>
        <v/>
      </c>
      <c r="J141" s="107" t="s">
        <v>20</v>
      </c>
      <c r="K141" s="144" t="str">
        <f t="shared" si="18"/>
        <v>Day 1</v>
      </c>
      <c r="L141" s="115" t="s">
        <v>295</v>
      </c>
      <c r="M141" s="147">
        <f t="shared" si="19"/>
        <v>1.2356481481481481</v>
      </c>
      <c r="N141" s="148">
        <f t="shared" si="22"/>
        <v>0.12175925925925912</v>
      </c>
      <c r="O141" s="148" t="str">
        <f t="shared" si="21"/>
        <v/>
      </c>
      <c r="P141" s="108"/>
      <c r="Q141" s="109"/>
      <c r="R141" s="109"/>
      <c r="S141" s="109"/>
      <c r="T141" s="109"/>
      <c r="U141" s="110"/>
      <c r="V141" s="109"/>
      <c r="W141" s="109"/>
      <c r="X141" s="109"/>
      <c r="Y141" s="119"/>
      <c r="Z141" s="109"/>
      <c r="AA141" s="109"/>
      <c r="AB141" s="119"/>
      <c r="AC141" s="107"/>
      <c r="AD141" s="107"/>
      <c r="AE141" s="121">
        <v>0.53221064814814811</v>
      </c>
      <c r="AF141" s="111">
        <v>27123</v>
      </c>
      <c r="AG141" s="33"/>
      <c r="AI141" s="30"/>
      <c r="AJ141" s="30"/>
      <c r="AK141" s="30"/>
      <c r="AL141" s="30"/>
      <c r="AM141" s="30"/>
      <c r="AN141" s="30"/>
      <c r="AO141" s="30"/>
      <c r="AP141" s="30"/>
      <c r="AQ141" s="30"/>
      <c r="AR141" s="30"/>
    </row>
    <row r="142" spans="1:44" ht="15.75" customHeight="1" thickBot="1" x14ac:dyDescent="0.25">
      <c r="A142" s="115">
        <f t="shared" si="20"/>
        <v>94</v>
      </c>
      <c r="B142" s="116"/>
      <c r="C142" s="116"/>
      <c r="D142" s="115">
        <v>-1099</v>
      </c>
      <c r="E142" s="117"/>
      <c r="F142" s="143">
        <v>45142</v>
      </c>
      <c r="G142" s="144">
        <f t="shared" si="15"/>
        <v>8</v>
      </c>
      <c r="H142" s="144">
        <f t="shared" si="16"/>
        <v>4</v>
      </c>
      <c r="I142" s="145" t="str">
        <f t="shared" si="17"/>
        <v/>
      </c>
      <c r="J142" s="107" t="s">
        <v>25</v>
      </c>
      <c r="K142" s="144" t="str">
        <f t="shared" si="18"/>
        <v>Day 4</v>
      </c>
      <c r="L142" s="115" t="s">
        <v>295</v>
      </c>
      <c r="M142" s="147">
        <f t="shared" si="19"/>
        <v>1.6262847222222221</v>
      </c>
      <c r="N142" s="148" t="str">
        <f t="shared" si="22"/>
        <v/>
      </c>
      <c r="O142" s="148">
        <f t="shared" si="21"/>
        <v>0.51239583333333316</v>
      </c>
      <c r="P142" s="108"/>
      <c r="Q142" s="109"/>
      <c r="R142" s="109"/>
      <c r="S142" s="109"/>
      <c r="T142" s="109"/>
      <c r="U142" s="110"/>
      <c r="V142" s="109"/>
      <c r="W142" s="109"/>
      <c r="X142" s="109"/>
      <c r="Y142" s="119"/>
      <c r="Z142" s="109"/>
      <c r="AA142" s="109"/>
      <c r="AB142" s="119"/>
      <c r="AC142" s="107"/>
      <c r="AD142" s="107"/>
      <c r="AE142" s="121">
        <v>0.92343750000000002</v>
      </c>
      <c r="AF142" s="111">
        <v>27114</v>
      </c>
      <c r="AG142" s="33"/>
      <c r="AI142" s="30"/>
      <c r="AJ142" s="30"/>
      <c r="AK142" s="30"/>
      <c r="AL142" s="30"/>
      <c r="AM142" s="30"/>
      <c r="AN142" s="30"/>
      <c r="AO142" s="30"/>
      <c r="AP142" s="30"/>
      <c r="AQ142" s="30"/>
      <c r="AR142" s="30"/>
    </row>
    <row r="143" spans="1:44" ht="15.75" customHeight="1" thickBot="1" x14ac:dyDescent="0.25">
      <c r="A143" s="115">
        <f t="shared" si="20"/>
        <v>95</v>
      </c>
      <c r="B143" s="116"/>
      <c r="C143" s="116"/>
      <c r="D143" s="115">
        <v>-1099</v>
      </c>
      <c r="E143" s="117"/>
      <c r="F143" s="143">
        <v>45290</v>
      </c>
      <c r="G143" s="144">
        <f t="shared" si="15"/>
        <v>12</v>
      </c>
      <c r="H143" s="144">
        <f t="shared" si="16"/>
        <v>30</v>
      </c>
      <c r="I143" s="145" t="str">
        <f t="shared" si="17"/>
        <v/>
      </c>
      <c r="J143" s="107"/>
      <c r="K143" s="144" t="str">
        <f t="shared" si="18"/>
        <v/>
      </c>
      <c r="L143" s="149" t="s">
        <v>296</v>
      </c>
      <c r="M143" s="147">
        <f t="shared" si="19"/>
        <v>0.86199074074074078</v>
      </c>
      <c r="N143" s="148" t="str">
        <f t="shared" si="22"/>
        <v/>
      </c>
      <c r="O143" s="148">
        <f t="shared" si="21"/>
        <v>0.74878472222222214</v>
      </c>
      <c r="P143" s="108"/>
      <c r="Q143" s="109"/>
      <c r="R143" s="109"/>
      <c r="S143" s="109"/>
      <c r="T143" s="109"/>
      <c r="U143" s="110"/>
      <c r="V143" s="109"/>
      <c r="W143" s="109"/>
      <c r="X143" s="109"/>
      <c r="Y143" s="119"/>
      <c r="Z143" s="109"/>
      <c r="AA143" s="109"/>
      <c r="AB143" s="119"/>
      <c r="AC143" s="107"/>
      <c r="AD143" s="107"/>
      <c r="AE143" s="121">
        <v>0.1590625</v>
      </c>
      <c r="AF143" s="111">
        <v>27107</v>
      </c>
      <c r="AG143" s="33"/>
      <c r="AI143" s="30"/>
      <c r="AJ143" s="30"/>
      <c r="AK143" s="30"/>
      <c r="AL143" s="30"/>
      <c r="AM143" s="30"/>
      <c r="AN143" s="30"/>
      <c r="AO143" s="30"/>
      <c r="AP143" s="30"/>
      <c r="AQ143" s="30"/>
      <c r="AR143" s="30"/>
    </row>
    <row r="144" spans="1:44" ht="15.75" customHeight="1" thickBot="1" x14ac:dyDescent="0.25">
      <c r="A144" s="115">
        <f t="shared" si="20"/>
        <v>96</v>
      </c>
      <c r="B144" s="116"/>
      <c r="C144" s="116"/>
      <c r="D144" s="115">
        <v>-1098</v>
      </c>
      <c r="E144" s="117"/>
      <c r="F144" s="143">
        <v>44954</v>
      </c>
      <c r="G144" s="144">
        <f t="shared" si="15"/>
        <v>1</v>
      </c>
      <c r="H144" s="144">
        <f t="shared" si="16"/>
        <v>28</v>
      </c>
      <c r="I144" s="145" t="str">
        <f t="shared" si="17"/>
        <v/>
      </c>
      <c r="J144" s="107"/>
      <c r="K144" s="144" t="str">
        <f t="shared" si="18"/>
        <v/>
      </c>
      <c r="L144" s="149" t="s">
        <v>296</v>
      </c>
      <c r="M144" s="147">
        <f t="shared" si="19"/>
        <v>1.4091435185185188</v>
      </c>
      <c r="N144" s="148">
        <f t="shared" si="22"/>
        <v>0.29525462962962989</v>
      </c>
      <c r="O144" s="148" t="str">
        <f t="shared" si="21"/>
        <v/>
      </c>
      <c r="P144" s="108"/>
      <c r="Q144" s="109"/>
      <c r="R144" s="109"/>
      <c r="S144" s="109"/>
      <c r="T144" s="109"/>
      <c r="U144" s="110"/>
      <c r="V144" s="109"/>
      <c r="W144" s="109"/>
      <c r="X144" s="109"/>
      <c r="Y144" s="119"/>
      <c r="Z144" s="109"/>
      <c r="AA144" s="109"/>
      <c r="AB144" s="119"/>
      <c r="AC144" s="107"/>
      <c r="AD144" s="107"/>
      <c r="AE144" s="121">
        <v>0.70619212962962974</v>
      </c>
      <c r="AF144" s="111">
        <v>27105</v>
      </c>
      <c r="AG144" s="33"/>
      <c r="AI144" s="30"/>
      <c r="AJ144" s="30"/>
      <c r="AK144" s="30"/>
      <c r="AL144" s="30"/>
      <c r="AM144" s="30"/>
      <c r="AN144" s="30"/>
      <c r="AO144" s="30"/>
      <c r="AP144" s="30"/>
      <c r="AQ144" s="30"/>
      <c r="AR144" s="30"/>
    </row>
    <row r="145" spans="1:44" ht="15.75" customHeight="1" thickBot="1" x14ac:dyDescent="0.25">
      <c r="A145" s="115">
        <f t="shared" si="20"/>
        <v>97</v>
      </c>
      <c r="B145" s="116"/>
      <c r="C145" s="116"/>
      <c r="D145" s="115">
        <v>-1098</v>
      </c>
      <c r="E145" s="117"/>
      <c r="F145" s="143">
        <v>45102</v>
      </c>
      <c r="G145" s="144">
        <f t="shared" si="15"/>
        <v>6</v>
      </c>
      <c r="H145" s="144">
        <f t="shared" si="16"/>
        <v>25</v>
      </c>
      <c r="I145" s="145" t="str">
        <f t="shared" si="17"/>
        <v/>
      </c>
      <c r="J145" s="107"/>
      <c r="K145" s="144" t="str">
        <f t="shared" si="18"/>
        <v/>
      </c>
      <c r="L145" s="149" t="s">
        <v>296</v>
      </c>
      <c r="M145" s="147">
        <f t="shared" si="19"/>
        <v>1.5140740740740741</v>
      </c>
      <c r="N145" s="148">
        <f t="shared" si="22"/>
        <v>0.4001851851851852</v>
      </c>
      <c r="O145" s="148" t="str">
        <f t="shared" si="21"/>
        <v/>
      </c>
      <c r="P145" s="108"/>
      <c r="Q145" s="109"/>
      <c r="R145" s="109"/>
      <c r="S145" s="109"/>
      <c r="T145" s="109"/>
      <c r="U145" s="110"/>
      <c r="V145" s="109"/>
      <c r="W145" s="109"/>
      <c r="X145" s="109"/>
      <c r="Y145" s="119"/>
      <c r="Z145" s="109"/>
      <c r="AA145" s="109"/>
      <c r="AB145" s="119"/>
      <c r="AC145" s="107"/>
      <c r="AD145" s="107"/>
      <c r="AE145" s="121">
        <v>0.81104166666666666</v>
      </c>
      <c r="AF145" s="111">
        <v>27098</v>
      </c>
      <c r="AG145" s="33"/>
      <c r="AI145" s="30"/>
      <c r="AJ145" s="30"/>
      <c r="AK145" s="30"/>
      <c r="AL145" s="30"/>
      <c r="AM145" s="30"/>
      <c r="AN145" s="30"/>
      <c r="AO145" s="30"/>
      <c r="AP145" s="30"/>
      <c r="AQ145" s="30"/>
      <c r="AR145" s="30"/>
    </row>
    <row r="146" spans="1:44" ht="15.75" customHeight="1" thickBot="1" x14ac:dyDescent="0.25">
      <c r="A146" s="115">
        <f t="shared" si="20"/>
        <v>98</v>
      </c>
      <c r="B146" s="116"/>
      <c r="C146" s="116"/>
      <c r="D146" s="115">
        <v>-1098</v>
      </c>
      <c r="E146" s="117"/>
      <c r="F146" s="143">
        <v>45132</v>
      </c>
      <c r="G146" s="144">
        <f t="shared" si="15"/>
        <v>7</v>
      </c>
      <c r="H146" s="144">
        <f t="shared" si="16"/>
        <v>25</v>
      </c>
      <c r="I146" s="145" t="str">
        <f t="shared" si="17"/>
        <v/>
      </c>
      <c r="J146" s="107"/>
      <c r="K146" s="144" t="str">
        <f t="shared" si="18"/>
        <v/>
      </c>
      <c r="L146" s="149" t="s">
        <v>296</v>
      </c>
      <c r="M146" s="147">
        <f t="shared" si="19"/>
        <v>1.0589120370370371</v>
      </c>
      <c r="N146" s="148" t="str">
        <f t="shared" si="22"/>
        <v/>
      </c>
      <c r="O146" s="148">
        <f t="shared" si="21"/>
        <v>0.94570601851851865</v>
      </c>
      <c r="P146" s="108"/>
      <c r="Q146" s="109"/>
      <c r="R146" s="109"/>
      <c r="S146" s="109"/>
      <c r="T146" s="109"/>
      <c r="U146" s="110"/>
      <c r="V146" s="109"/>
      <c r="W146" s="109"/>
      <c r="X146" s="109"/>
      <c r="Y146" s="119"/>
      <c r="Z146" s="109"/>
      <c r="AA146" s="109"/>
      <c r="AB146" s="119"/>
      <c r="AC146" s="107"/>
      <c r="AD146" s="107"/>
      <c r="AE146" s="121">
        <v>0.35585648148148147</v>
      </c>
      <c r="AF146" s="111">
        <v>27096</v>
      </c>
      <c r="AG146" s="33"/>
      <c r="AI146" s="30"/>
      <c r="AJ146" s="30"/>
      <c r="AK146" s="30"/>
      <c r="AL146" s="30"/>
      <c r="AM146" s="30"/>
      <c r="AN146" s="30"/>
      <c r="AO146" s="30"/>
      <c r="AP146" s="30"/>
      <c r="AQ146" s="30"/>
      <c r="AR146" s="30"/>
    </row>
    <row r="147" spans="1:44" ht="15.75" customHeight="1" thickBot="1" x14ac:dyDescent="0.25">
      <c r="A147" s="115">
        <f t="shared" si="20"/>
        <v>99</v>
      </c>
      <c r="B147" s="116"/>
      <c r="C147" s="116"/>
      <c r="D147" s="115">
        <v>-1098</v>
      </c>
      <c r="E147" s="117"/>
      <c r="F147" s="143">
        <v>45279</v>
      </c>
      <c r="G147" s="144">
        <f t="shared" si="15"/>
        <v>12</v>
      </c>
      <c r="H147" s="144">
        <f t="shared" si="16"/>
        <v>19</v>
      </c>
      <c r="I147" s="145" t="str">
        <f t="shared" si="17"/>
        <v/>
      </c>
      <c r="J147" s="107" t="s">
        <v>20</v>
      </c>
      <c r="K147" s="144" t="str">
        <f t="shared" si="18"/>
        <v>Day 1</v>
      </c>
      <c r="L147" s="115" t="s">
        <v>295</v>
      </c>
      <c r="M147" s="147">
        <f t="shared" si="19"/>
        <v>1.4336689814814816</v>
      </c>
      <c r="N147" s="148">
        <f t="shared" si="22"/>
        <v>0.31978009259259266</v>
      </c>
      <c r="O147" s="148" t="str">
        <f t="shared" si="21"/>
        <v/>
      </c>
      <c r="P147" s="108"/>
      <c r="Q147" s="109"/>
      <c r="R147" s="109"/>
      <c r="S147" s="109"/>
      <c r="T147" s="109"/>
      <c r="U147" s="110"/>
      <c r="V147" s="109"/>
      <c r="W147" s="109"/>
      <c r="X147" s="109"/>
      <c r="Y147" s="119"/>
      <c r="Z147" s="109"/>
      <c r="AA147" s="109"/>
      <c r="AB147" s="119"/>
      <c r="AC147" s="107"/>
      <c r="AD147" s="107"/>
      <c r="AE147" s="121">
        <v>0.73053240740740744</v>
      </c>
      <c r="AF147" s="111">
        <v>27089</v>
      </c>
      <c r="AG147" s="33"/>
      <c r="AI147" s="30"/>
      <c r="AJ147" s="30"/>
      <c r="AK147" s="30"/>
      <c r="AL147" s="30"/>
      <c r="AM147" s="30"/>
      <c r="AN147" s="30"/>
      <c r="AO147" s="30"/>
      <c r="AP147" s="30"/>
      <c r="AQ147" s="30"/>
      <c r="AR147" s="30"/>
    </row>
    <row r="148" spans="1:44" ht="15.75" customHeight="1" thickBot="1" x14ac:dyDescent="0.25">
      <c r="A148" s="115">
        <f t="shared" si="20"/>
        <v>100</v>
      </c>
      <c r="B148" s="116"/>
      <c r="C148" s="116"/>
      <c r="D148" s="115">
        <v>-1097</v>
      </c>
      <c r="E148" s="117"/>
      <c r="F148" s="143">
        <v>45091</v>
      </c>
      <c r="G148" s="144">
        <f t="shared" si="15"/>
        <v>6</v>
      </c>
      <c r="H148" s="144">
        <f t="shared" si="16"/>
        <v>14</v>
      </c>
      <c r="I148" s="145" t="str">
        <f t="shared" si="17"/>
        <v/>
      </c>
      <c r="J148" s="107" t="s">
        <v>25</v>
      </c>
      <c r="K148" s="144" t="str">
        <f t="shared" si="18"/>
        <v>Day 3</v>
      </c>
      <c r="L148" s="115" t="s">
        <v>295</v>
      </c>
      <c r="M148" s="147">
        <f t="shared" si="19"/>
        <v>1.5655902777777779</v>
      </c>
      <c r="N148" s="148">
        <f t="shared" si="22"/>
        <v>0.451701388888889</v>
      </c>
      <c r="O148" s="148" t="str">
        <f t="shared" si="21"/>
        <v/>
      </c>
      <c r="P148" s="108"/>
      <c r="Q148" s="109"/>
      <c r="R148" s="109"/>
      <c r="S148" s="109"/>
      <c r="T148" s="109"/>
      <c r="U148" s="110"/>
      <c r="V148" s="109"/>
      <c r="W148" s="109"/>
      <c r="X148" s="109"/>
      <c r="Y148" s="119"/>
      <c r="Z148" s="109"/>
      <c r="AA148" s="109"/>
      <c r="AB148" s="119"/>
      <c r="AC148" s="107"/>
      <c r="AD148" s="107"/>
      <c r="AE148" s="121">
        <v>0.86234953703703709</v>
      </c>
      <c r="AF148" s="111">
        <v>27080</v>
      </c>
      <c r="AG148" s="33"/>
      <c r="AI148" s="30"/>
      <c r="AJ148" s="30"/>
      <c r="AK148" s="30"/>
      <c r="AL148" s="30"/>
      <c r="AM148" s="30"/>
      <c r="AN148" s="30"/>
      <c r="AO148" s="30"/>
      <c r="AP148" s="30"/>
      <c r="AQ148" s="30"/>
      <c r="AR148" s="30"/>
    </row>
    <row r="149" spans="1:44" ht="15.75" customHeight="1" thickBot="1" x14ac:dyDescent="0.25">
      <c r="A149" s="115">
        <f t="shared" si="20"/>
        <v>101</v>
      </c>
      <c r="B149" s="116"/>
      <c r="C149" s="116"/>
      <c r="D149" s="115">
        <v>-1097</v>
      </c>
      <c r="E149" s="117"/>
      <c r="F149" s="143">
        <v>45269</v>
      </c>
      <c r="G149" s="144">
        <f t="shared" si="15"/>
        <v>12</v>
      </c>
      <c r="H149" s="144">
        <f t="shared" si="16"/>
        <v>9</v>
      </c>
      <c r="I149" s="145" t="str">
        <f t="shared" si="17"/>
        <v>PM Friday</v>
      </c>
      <c r="J149" s="107" t="s">
        <v>18</v>
      </c>
      <c r="K149" s="146" t="str">
        <f t="shared" si="18"/>
        <v>Day 7</v>
      </c>
      <c r="L149" s="115" t="s">
        <v>298</v>
      </c>
      <c r="M149" s="147">
        <f t="shared" si="19"/>
        <v>1.087361111111111</v>
      </c>
      <c r="N149" s="148" t="str">
        <f t="shared" si="22"/>
        <v/>
      </c>
      <c r="O149" s="148">
        <f t="shared" si="21"/>
        <v>0.97415509259259236</v>
      </c>
      <c r="P149" s="108"/>
      <c r="Q149" s="109"/>
      <c r="R149" s="109"/>
      <c r="S149" s="109"/>
      <c r="T149" s="109"/>
      <c r="U149" s="110"/>
      <c r="V149" s="109"/>
      <c r="W149" s="109"/>
      <c r="X149" s="109"/>
      <c r="Y149" s="119"/>
      <c r="Z149" s="109"/>
      <c r="AA149" s="109"/>
      <c r="AB149" s="119"/>
      <c r="AC149" s="107"/>
      <c r="AD149" s="107"/>
      <c r="AE149" s="121">
        <v>0.38401620370370365</v>
      </c>
      <c r="AF149" s="111">
        <v>27071</v>
      </c>
      <c r="AG149" s="33"/>
      <c r="AI149" s="30"/>
      <c r="AJ149" s="30"/>
      <c r="AK149" s="30"/>
      <c r="AL149" s="30"/>
      <c r="AM149" s="30"/>
      <c r="AN149" s="30"/>
      <c r="AO149" s="30"/>
      <c r="AP149" s="30"/>
      <c r="AQ149" s="30"/>
      <c r="AR149" s="30"/>
    </row>
    <row r="150" spans="1:44" ht="15.75" customHeight="1" thickBot="1" x14ac:dyDescent="0.25">
      <c r="A150" s="115">
        <f t="shared" si="20"/>
        <v>102</v>
      </c>
      <c r="B150" s="116"/>
      <c r="C150" s="116"/>
      <c r="D150" s="115">
        <v>-1096</v>
      </c>
      <c r="E150" s="117"/>
      <c r="F150" s="143">
        <v>45079</v>
      </c>
      <c r="G150" s="144">
        <f t="shared" si="15"/>
        <v>6</v>
      </c>
      <c r="H150" s="144">
        <f t="shared" si="16"/>
        <v>2</v>
      </c>
      <c r="I150" s="145" t="str">
        <f t="shared" si="17"/>
        <v>PM Saturday</v>
      </c>
      <c r="J150" s="107" t="s">
        <v>31</v>
      </c>
      <c r="K150" s="146" t="str">
        <f t="shared" si="18"/>
        <v>Day 1</v>
      </c>
      <c r="L150" s="115" t="s">
        <v>298</v>
      </c>
      <c r="M150" s="147">
        <f t="shared" si="19"/>
        <v>1.6494097222222219</v>
      </c>
      <c r="N150" s="148" t="str">
        <f t="shared" si="22"/>
        <v/>
      </c>
      <c r="O150" s="148">
        <f t="shared" si="21"/>
        <v>0.535520833333333</v>
      </c>
      <c r="P150" s="108"/>
      <c r="Q150" s="109"/>
      <c r="R150" s="109"/>
      <c r="S150" s="109"/>
      <c r="T150" s="109"/>
      <c r="U150" s="110"/>
      <c r="V150" s="109"/>
      <c r="W150" s="109"/>
      <c r="X150" s="109"/>
      <c r="Y150" s="119"/>
      <c r="Z150" s="109"/>
      <c r="AA150" s="109"/>
      <c r="AB150" s="119"/>
      <c r="AC150" s="107"/>
      <c r="AD150" s="107"/>
      <c r="AE150" s="121">
        <v>0.94596064814814806</v>
      </c>
      <c r="AF150" s="111">
        <v>27062</v>
      </c>
      <c r="AG150" s="33"/>
      <c r="AI150" s="30"/>
      <c r="AJ150" s="30"/>
      <c r="AK150" s="30"/>
      <c r="AL150" s="30"/>
      <c r="AM150" s="30"/>
      <c r="AN150" s="30"/>
      <c r="AO150" s="30"/>
      <c r="AP150" s="30"/>
      <c r="AQ150" s="30"/>
      <c r="AR150" s="30"/>
    </row>
    <row r="151" spans="1:44" ht="15.75" customHeight="1" thickBot="1" x14ac:dyDescent="0.25">
      <c r="A151" s="115">
        <f t="shared" si="20"/>
        <v>103</v>
      </c>
      <c r="B151" s="116"/>
      <c r="C151" s="116"/>
      <c r="D151" s="115">
        <v>-1096</v>
      </c>
      <c r="E151" s="117"/>
      <c r="F151" s="143">
        <v>45257</v>
      </c>
      <c r="G151" s="144">
        <f t="shared" si="15"/>
        <v>11</v>
      </c>
      <c r="H151" s="144">
        <f t="shared" si="16"/>
        <v>27</v>
      </c>
      <c r="I151" s="145" t="str">
        <f t="shared" si="17"/>
        <v/>
      </c>
      <c r="J151" s="107" t="s">
        <v>25</v>
      </c>
      <c r="K151" s="144" t="str">
        <f t="shared" si="18"/>
        <v>Day 4</v>
      </c>
      <c r="L151" s="115" t="s">
        <v>295</v>
      </c>
      <c r="M151" s="147">
        <f t="shared" si="19"/>
        <v>1.6272569444444442</v>
      </c>
      <c r="N151" s="148" t="str">
        <f t="shared" si="22"/>
        <v/>
      </c>
      <c r="O151" s="148">
        <f t="shared" si="21"/>
        <v>0.51336805555555531</v>
      </c>
      <c r="P151" s="108"/>
      <c r="Q151" s="109"/>
      <c r="R151" s="109"/>
      <c r="S151" s="109"/>
      <c r="T151" s="109"/>
      <c r="U151" s="110"/>
      <c r="V151" s="109"/>
      <c r="W151" s="109"/>
      <c r="X151" s="109"/>
      <c r="Y151" s="119"/>
      <c r="Z151" s="109"/>
      <c r="AA151" s="109"/>
      <c r="AB151" s="119"/>
      <c r="AC151" s="107"/>
      <c r="AD151" s="107"/>
      <c r="AE151" s="121">
        <v>0.92439814814814814</v>
      </c>
      <c r="AF151" s="111">
        <v>27053</v>
      </c>
      <c r="AG151" s="33"/>
      <c r="AI151" s="30"/>
      <c r="AJ151" s="30"/>
      <c r="AK151" s="30"/>
      <c r="AL151" s="30"/>
      <c r="AM151" s="30"/>
      <c r="AN151" s="30"/>
      <c r="AO151" s="30"/>
      <c r="AP151" s="30"/>
      <c r="AQ151" s="30"/>
      <c r="AR151" s="30"/>
    </row>
    <row r="152" spans="1:44" ht="15.75" customHeight="1" thickBot="1" x14ac:dyDescent="0.25">
      <c r="A152" s="115">
        <f t="shared" si="20"/>
        <v>104</v>
      </c>
      <c r="B152" s="116"/>
      <c r="C152" s="116"/>
      <c r="D152" s="115">
        <v>-1095</v>
      </c>
      <c r="E152" s="117"/>
      <c r="F152" s="143">
        <v>45069</v>
      </c>
      <c r="G152" s="144">
        <f t="shared" si="15"/>
        <v>5</v>
      </c>
      <c r="H152" s="144">
        <f t="shared" si="16"/>
        <v>23</v>
      </c>
      <c r="I152" s="145" t="str">
        <f t="shared" si="17"/>
        <v/>
      </c>
      <c r="J152" s="107" t="s">
        <v>28</v>
      </c>
      <c r="K152" s="144" t="str">
        <f t="shared" si="18"/>
        <v>Day 6</v>
      </c>
      <c r="L152" s="115" t="s">
        <v>295</v>
      </c>
      <c r="M152" s="147">
        <f t="shared" si="19"/>
        <v>1.0084027777777778</v>
      </c>
      <c r="N152" s="148" t="str">
        <f t="shared" si="22"/>
        <v/>
      </c>
      <c r="O152" s="148">
        <f t="shared" si="21"/>
        <v>0.89519675925925934</v>
      </c>
      <c r="P152" s="108"/>
      <c r="Q152" s="109"/>
      <c r="R152" s="109"/>
      <c r="S152" s="109"/>
      <c r="T152" s="109"/>
      <c r="U152" s="110"/>
      <c r="V152" s="109"/>
      <c r="W152" s="109"/>
      <c r="X152" s="109"/>
      <c r="Y152" s="119"/>
      <c r="Z152" s="109"/>
      <c r="AA152" s="109"/>
      <c r="AB152" s="119"/>
      <c r="AC152" s="107"/>
      <c r="AD152" s="107"/>
      <c r="AE152" s="121">
        <v>0.3054398148148148</v>
      </c>
      <c r="AF152" s="111">
        <v>27044</v>
      </c>
      <c r="AG152" s="33"/>
      <c r="AI152" s="30"/>
      <c r="AJ152" s="30"/>
      <c r="AK152" s="30"/>
      <c r="AL152" s="30"/>
      <c r="AM152" s="30"/>
      <c r="AN152" s="30"/>
      <c r="AO152" s="30"/>
      <c r="AP152" s="30"/>
      <c r="AQ152" s="30"/>
      <c r="AR152" s="30"/>
    </row>
    <row r="153" spans="1:44" ht="15.75" customHeight="1" thickBot="1" x14ac:dyDescent="0.25">
      <c r="A153" s="115">
        <f t="shared" si="20"/>
        <v>105</v>
      </c>
      <c r="B153" s="116"/>
      <c r="C153" s="116"/>
      <c r="D153" s="115">
        <v>-1095</v>
      </c>
      <c r="E153" s="117"/>
      <c r="F153" s="143">
        <v>45247</v>
      </c>
      <c r="G153" s="144">
        <f t="shared" si="15"/>
        <v>11</v>
      </c>
      <c r="H153" s="144">
        <f t="shared" si="16"/>
        <v>17</v>
      </c>
      <c r="I153" s="145" t="str">
        <f t="shared" si="17"/>
        <v/>
      </c>
      <c r="J153" s="107"/>
      <c r="K153" s="144" t="str">
        <f t="shared" si="18"/>
        <v/>
      </c>
      <c r="L153" s="149" t="s">
        <v>296</v>
      </c>
      <c r="M153" s="147">
        <f t="shared" si="19"/>
        <v>0.89015046296296285</v>
      </c>
      <c r="N153" s="148" t="str">
        <f t="shared" si="22"/>
        <v/>
      </c>
      <c r="O153" s="148">
        <f t="shared" si="21"/>
        <v>0.77694444444444422</v>
      </c>
      <c r="P153" s="108"/>
      <c r="Q153" s="109"/>
      <c r="R153" s="109"/>
      <c r="S153" s="109"/>
      <c r="T153" s="109"/>
      <c r="U153" s="110"/>
      <c r="V153" s="109"/>
      <c r="W153" s="109"/>
      <c r="X153" s="109"/>
      <c r="Y153" s="119"/>
      <c r="Z153" s="109"/>
      <c r="AA153" s="109"/>
      <c r="AB153" s="119"/>
      <c r="AC153" s="107"/>
      <c r="AD153" s="107"/>
      <c r="AE153" s="121">
        <v>0.18707175925925926</v>
      </c>
      <c r="AF153" s="111">
        <v>27034</v>
      </c>
      <c r="AG153" s="33"/>
      <c r="AI153" s="30"/>
      <c r="AJ153" s="30"/>
      <c r="AK153" s="30"/>
      <c r="AL153" s="30"/>
      <c r="AM153" s="30"/>
      <c r="AN153" s="30"/>
      <c r="AO153" s="30"/>
      <c r="AP153" s="30"/>
      <c r="AQ153" s="30"/>
      <c r="AR153" s="30"/>
    </row>
    <row r="154" spans="1:44" ht="15.75" customHeight="1" thickBot="1" x14ac:dyDescent="0.25">
      <c r="A154" s="115">
        <f t="shared" si="20"/>
        <v>106</v>
      </c>
      <c r="B154" s="116"/>
      <c r="C154" s="116"/>
      <c r="D154" s="115">
        <v>-1094</v>
      </c>
      <c r="E154" s="117"/>
      <c r="F154" s="143">
        <v>45029</v>
      </c>
      <c r="G154" s="144">
        <f t="shared" si="15"/>
        <v>4</v>
      </c>
      <c r="H154" s="144">
        <f t="shared" si="16"/>
        <v>13</v>
      </c>
      <c r="I154" s="145" t="str">
        <f t="shared" si="17"/>
        <v/>
      </c>
      <c r="J154" s="107" t="s">
        <v>20</v>
      </c>
      <c r="K154" s="144" t="str">
        <f t="shared" si="18"/>
        <v>Day 1</v>
      </c>
      <c r="L154" s="115" t="s">
        <v>295</v>
      </c>
      <c r="M154" s="147">
        <f t="shared" si="19"/>
        <v>1.351724537037037</v>
      </c>
      <c r="N154" s="148">
        <f t="shared" si="22"/>
        <v>0.23783564814814806</v>
      </c>
      <c r="O154" s="148" t="str">
        <f t="shared" si="21"/>
        <v/>
      </c>
      <c r="P154" s="108"/>
      <c r="Q154" s="109"/>
      <c r="R154" s="109"/>
      <c r="S154" s="109"/>
      <c r="T154" s="109"/>
      <c r="U154" s="110"/>
      <c r="V154" s="109"/>
      <c r="W154" s="109"/>
      <c r="X154" s="109"/>
      <c r="Y154" s="119"/>
      <c r="Z154" s="109"/>
      <c r="AA154" s="109"/>
      <c r="AB154" s="119"/>
      <c r="AC154" s="107"/>
      <c r="AD154" s="107"/>
      <c r="AE154" s="121">
        <v>0.64856481481481476</v>
      </c>
      <c r="AF154" s="111">
        <v>27027</v>
      </c>
      <c r="AG154" s="33"/>
      <c r="AI154" s="30"/>
      <c r="AJ154" s="30"/>
      <c r="AK154" s="30"/>
      <c r="AL154" s="30"/>
      <c r="AM154" s="30"/>
      <c r="AN154" s="30"/>
      <c r="AO154" s="30"/>
      <c r="AP154" s="30"/>
      <c r="AQ154" s="30"/>
      <c r="AR154" s="30"/>
    </row>
    <row r="155" spans="1:44" ht="15.75" customHeight="1" thickBot="1" x14ac:dyDescent="0.25">
      <c r="A155" s="115">
        <f t="shared" si="20"/>
        <v>107</v>
      </c>
      <c r="B155" s="116"/>
      <c r="C155" s="116"/>
      <c r="D155" s="115">
        <v>-1094</v>
      </c>
      <c r="E155" s="117"/>
      <c r="F155" s="143">
        <v>45206</v>
      </c>
      <c r="G155" s="144">
        <f t="shared" si="15"/>
        <v>10</v>
      </c>
      <c r="H155" s="144">
        <f t="shared" si="16"/>
        <v>7</v>
      </c>
      <c r="I155" s="145" t="str">
        <f t="shared" si="17"/>
        <v/>
      </c>
      <c r="J155" s="107" t="s">
        <v>25</v>
      </c>
      <c r="K155" s="144" t="str">
        <f t="shared" si="18"/>
        <v>Day 4</v>
      </c>
      <c r="L155" s="115" t="s">
        <v>295</v>
      </c>
      <c r="M155" s="147">
        <f t="shared" si="19"/>
        <v>1.0947800925925926</v>
      </c>
      <c r="N155" s="148" t="str">
        <f t="shared" si="22"/>
        <v/>
      </c>
      <c r="O155" s="148">
        <f t="shared" si="21"/>
        <v>0.98157407407407415</v>
      </c>
      <c r="P155" s="108"/>
      <c r="Q155" s="109"/>
      <c r="R155" s="109"/>
      <c r="S155" s="109"/>
      <c r="T155" s="109"/>
      <c r="U155" s="110"/>
      <c r="V155" s="109"/>
      <c r="W155" s="109"/>
      <c r="X155" s="109"/>
      <c r="Y155" s="119"/>
      <c r="Z155" s="109"/>
      <c r="AA155" s="109"/>
      <c r="AB155" s="119"/>
      <c r="AC155" s="107"/>
      <c r="AD155" s="107"/>
      <c r="AE155" s="121">
        <v>0.39151620370370371</v>
      </c>
      <c r="AF155" s="111">
        <v>27018</v>
      </c>
      <c r="AG155" s="33"/>
      <c r="AI155" s="30"/>
      <c r="AJ155" s="30"/>
      <c r="AK155" s="30"/>
      <c r="AL155" s="30"/>
      <c r="AM155" s="30"/>
      <c r="AN155" s="30"/>
      <c r="AO155" s="30"/>
      <c r="AP155" s="30"/>
      <c r="AQ155" s="30"/>
      <c r="AR155" s="30"/>
    </row>
    <row r="156" spans="1:44" ht="15.75" customHeight="1" thickBot="1" x14ac:dyDescent="0.25">
      <c r="A156" s="115">
        <f t="shared" si="20"/>
        <v>108</v>
      </c>
      <c r="B156" s="116"/>
      <c r="C156" s="116"/>
      <c r="D156" s="115">
        <v>-1093</v>
      </c>
      <c r="E156" s="117"/>
      <c r="F156" s="143">
        <v>45019</v>
      </c>
      <c r="G156" s="144">
        <f t="shared" si="15"/>
        <v>4</v>
      </c>
      <c r="H156" s="144">
        <f t="shared" si="16"/>
        <v>3</v>
      </c>
      <c r="I156" s="145" t="str">
        <f t="shared" si="17"/>
        <v>PM Friday</v>
      </c>
      <c r="J156" s="107" t="s">
        <v>18</v>
      </c>
      <c r="K156" s="146" t="str">
        <f t="shared" si="18"/>
        <v>Day 7</v>
      </c>
      <c r="L156" s="115" t="s">
        <v>294</v>
      </c>
      <c r="M156" s="147">
        <f t="shared" si="19"/>
        <v>1.0404398148148148</v>
      </c>
      <c r="N156" s="148" t="str">
        <f t="shared" si="22"/>
        <v/>
      </c>
      <c r="O156" s="148">
        <f t="shared" si="21"/>
        <v>0.92723379629629621</v>
      </c>
      <c r="P156" s="108"/>
      <c r="Q156" s="109"/>
      <c r="R156" s="109"/>
      <c r="S156" s="109"/>
      <c r="T156" s="109"/>
      <c r="U156" s="110"/>
      <c r="V156" s="109"/>
      <c r="W156" s="109"/>
      <c r="X156" s="109"/>
      <c r="Y156" s="119"/>
      <c r="Z156" s="109"/>
      <c r="AA156" s="109"/>
      <c r="AB156" s="119"/>
      <c r="AC156" s="107"/>
      <c r="AD156" s="107"/>
      <c r="AE156" s="121">
        <v>0.33707175925925931</v>
      </c>
      <c r="AF156" s="111">
        <v>27009</v>
      </c>
      <c r="AG156" s="33"/>
      <c r="AI156" s="30"/>
      <c r="AJ156" s="30"/>
      <c r="AK156" s="30"/>
      <c r="AL156" s="30"/>
      <c r="AM156" s="30"/>
      <c r="AN156" s="30"/>
      <c r="AO156" s="30"/>
      <c r="AP156" s="30"/>
      <c r="AQ156" s="30"/>
      <c r="AR156" s="30"/>
    </row>
    <row r="157" spans="1:44" ht="15.75" customHeight="1" thickBot="1" x14ac:dyDescent="0.25">
      <c r="A157" s="115">
        <f t="shared" si="20"/>
        <v>109</v>
      </c>
      <c r="B157" s="116"/>
      <c r="C157" s="116"/>
      <c r="D157" s="115">
        <v>-1093</v>
      </c>
      <c r="E157" s="117"/>
      <c r="F157" s="143">
        <v>45195</v>
      </c>
      <c r="G157" s="144">
        <f t="shared" si="15"/>
        <v>9</v>
      </c>
      <c r="H157" s="144">
        <f t="shared" si="16"/>
        <v>26</v>
      </c>
      <c r="I157" s="145" t="str">
        <f t="shared" si="17"/>
        <v>AM 7th Day</v>
      </c>
      <c r="J157" s="107" t="s">
        <v>31</v>
      </c>
      <c r="K157" s="154" t="str">
        <f t="shared" si="18"/>
        <v>Day 7</v>
      </c>
      <c r="L157" s="115" t="s">
        <v>298</v>
      </c>
      <c r="M157" s="147">
        <f t="shared" si="19"/>
        <v>1.2313541666666667</v>
      </c>
      <c r="N157" s="150">
        <f t="shared" si="22"/>
        <v>0.11746527777777782</v>
      </c>
      <c r="O157" s="148" t="str">
        <f t="shared" si="21"/>
        <v/>
      </c>
      <c r="P157" s="139" t="s">
        <v>313</v>
      </c>
      <c r="Q157" s="109"/>
      <c r="R157" s="109"/>
      <c r="S157" s="109"/>
      <c r="T157" s="109"/>
      <c r="U157" s="110"/>
      <c r="V157" s="109"/>
      <c r="W157" s="109"/>
      <c r="X157" s="109"/>
      <c r="Y157" s="119"/>
      <c r="Z157" s="109"/>
      <c r="AA157" s="109"/>
      <c r="AB157" s="119"/>
      <c r="AC157" s="107"/>
      <c r="AD157" s="107"/>
      <c r="AE157" s="121">
        <v>0.52788194444444447</v>
      </c>
      <c r="AF157" s="111">
        <v>27000</v>
      </c>
      <c r="AG157" s="33"/>
      <c r="AI157" s="30"/>
      <c r="AJ157" s="30"/>
      <c r="AK157" s="30"/>
      <c r="AL157" s="30"/>
      <c r="AM157" s="30"/>
      <c r="AN157" s="30"/>
      <c r="AO157" s="30"/>
      <c r="AP157" s="30"/>
      <c r="AQ157" s="30"/>
      <c r="AR157" s="30"/>
    </row>
    <row r="158" spans="1:44" ht="15.75" customHeight="1" thickBot="1" x14ac:dyDescent="0.25">
      <c r="A158" s="115">
        <f t="shared" si="20"/>
        <v>110</v>
      </c>
      <c r="B158" s="116"/>
      <c r="C158" s="116"/>
      <c r="D158" s="115">
        <v>-1092</v>
      </c>
      <c r="E158" s="117"/>
      <c r="F158" s="143">
        <v>45007</v>
      </c>
      <c r="G158" s="144">
        <f t="shared" si="15"/>
        <v>3</v>
      </c>
      <c r="H158" s="144">
        <f t="shared" si="16"/>
        <v>22</v>
      </c>
      <c r="I158" s="145" t="str">
        <f t="shared" si="17"/>
        <v/>
      </c>
      <c r="J158" s="107" t="s">
        <v>25</v>
      </c>
      <c r="K158" s="144" t="str">
        <f t="shared" si="18"/>
        <v>Day 3</v>
      </c>
      <c r="L158" s="115" t="s">
        <v>295</v>
      </c>
      <c r="M158" s="147">
        <f t="shared" si="19"/>
        <v>1.5374537037037039</v>
      </c>
      <c r="N158" s="148">
        <f t="shared" si="22"/>
        <v>0.423564814814815</v>
      </c>
      <c r="O158" s="148" t="str">
        <f t="shared" si="21"/>
        <v/>
      </c>
      <c r="P158" s="108"/>
      <c r="Q158" s="109"/>
      <c r="R158" s="109"/>
      <c r="S158" s="109"/>
      <c r="T158" s="109"/>
      <c r="U158" s="110"/>
      <c r="V158" s="109"/>
      <c r="W158" s="109"/>
      <c r="X158" s="109"/>
      <c r="Y158" s="119"/>
      <c r="Z158" s="109"/>
      <c r="AA158" s="109"/>
      <c r="AB158" s="119"/>
      <c r="AC158" s="107"/>
      <c r="AD158" s="107"/>
      <c r="AE158" s="121">
        <v>0.8345717592592593</v>
      </c>
      <c r="AF158" s="111">
        <v>26991</v>
      </c>
      <c r="AG158" s="33"/>
      <c r="AI158" s="30"/>
      <c r="AJ158" s="30"/>
      <c r="AK158" s="30"/>
      <c r="AL158" s="30"/>
      <c r="AM158" s="30"/>
      <c r="AN158" s="30"/>
      <c r="AO158" s="30"/>
      <c r="AP158" s="30"/>
      <c r="AQ158" s="30"/>
      <c r="AR158" s="30"/>
    </row>
    <row r="159" spans="1:44" ht="15.75" customHeight="1" thickBot="1" x14ac:dyDescent="0.25">
      <c r="A159" s="115">
        <f t="shared" si="20"/>
        <v>111</v>
      </c>
      <c r="B159" s="116"/>
      <c r="C159" s="116"/>
      <c r="D159" s="115">
        <v>-1092</v>
      </c>
      <c r="E159" s="117"/>
      <c r="F159" s="143">
        <v>45183</v>
      </c>
      <c r="G159" s="144">
        <f t="shared" si="15"/>
        <v>9</v>
      </c>
      <c r="H159" s="144">
        <f t="shared" si="16"/>
        <v>14</v>
      </c>
      <c r="I159" s="145" t="str">
        <f t="shared" si="17"/>
        <v/>
      </c>
      <c r="J159" s="107" t="s">
        <v>16</v>
      </c>
      <c r="K159" s="144" t="str">
        <f t="shared" si="18"/>
        <v>Day 5</v>
      </c>
      <c r="L159" s="115" t="s">
        <v>295</v>
      </c>
      <c r="M159" s="147">
        <f t="shared" si="19"/>
        <v>1.677060185185185</v>
      </c>
      <c r="N159" s="148" t="str">
        <f t="shared" si="22"/>
        <v/>
      </c>
      <c r="O159" s="148">
        <f t="shared" si="21"/>
        <v>0.56317129629629603</v>
      </c>
      <c r="P159" s="108"/>
      <c r="Q159" s="109"/>
      <c r="R159" s="109"/>
      <c r="S159" s="109"/>
      <c r="T159" s="109"/>
      <c r="U159" s="110"/>
      <c r="V159" s="109"/>
      <c r="W159" s="109"/>
      <c r="X159" s="109"/>
      <c r="Y159" s="119"/>
      <c r="Z159" s="109"/>
      <c r="AA159" s="109"/>
      <c r="AB159" s="119"/>
      <c r="AC159" s="107"/>
      <c r="AD159" s="107"/>
      <c r="AE159" s="121">
        <v>0.97407407407407398</v>
      </c>
      <c r="AF159" s="111">
        <v>26982</v>
      </c>
      <c r="AG159" s="33"/>
      <c r="AI159" s="30"/>
      <c r="AJ159" s="30"/>
      <c r="AK159" s="30"/>
      <c r="AL159" s="30"/>
      <c r="AM159" s="30"/>
      <c r="AN159" s="30"/>
      <c r="AO159" s="30"/>
      <c r="AP159" s="30"/>
      <c r="AQ159" s="30"/>
      <c r="AR159" s="30"/>
    </row>
    <row r="160" spans="1:44" ht="15.75" customHeight="1" thickBot="1" x14ac:dyDescent="0.25">
      <c r="A160" s="115">
        <f t="shared" si="20"/>
        <v>112</v>
      </c>
      <c r="B160" s="116"/>
      <c r="C160" s="116"/>
      <c r="D160" s="115">
        <v>-1091</v>
      </c>
      <c r="E160" s="117"/>
      <c r="F160" s="143">
        <v>44967</v>
      </c>
      <c r="G160" s="144">
        <f t="shared" si="15"/>
        <v>2</v>
      </c>
      <c r="H160" s="144">
        <f t="shared" si="16"/>
        <v>10</v>
      </c>
      <c r="I160" s="145" t="str">
        <f t="shared" si="17"/>
        <v/>
      </c>
      <c r="J160" s="107"/>
      <c r="K160" s="144" t="str">
        <f t="shared" si="18"/>
        <v/>
      </c>
      <c r="L160" s="149" t="s">
        <v>300</v>
      </c>
      <c r="M160" s="147">
        <f t="shared" si="19"/>
        <v>1.0346412037037036</v>
      </c>
      <c r="N160" s="148" t="str">
        <f t="shared" si="22"/>
        <v/>
      </c>
      <c r="O160" s="148">
        <f t="shared" si="21"/>
        <v>0.92143518518518519</v>
      </c>
      <c r="P160" s="108"/>
      <c r="Q160" s="109"/>
      <c r="R160" s="109"/>
      <c r="S160" s="109"/>
      <c r="T160" s="109"/>
      <c r="U160" s="110"/>
      <c r="V160" s="109"/>
      <c r="W160" s="109"/>
      <c r="X160" s="109"/>
      <c r="Y160" s="119"/>
      <c r="Z160" s="109"/>
      <c r="AA160" s="109"/>
      <c r="AB160" s="119"/>
      <c r="AC160" s="107"/>
      <c r="AD160" s="107"/>
      <c r="AE160" s="121">
        <v>0.33156249999999998</v>
      </c>
      <c r="AF160" s="111">
        <v>26974</v>
      </c>
      <c r="AG160" s="33"/>
      <c r="AI160" s="30"/>
      <c r="AJ160" s="30"/>
      <c r="AK160" s="30"/>
      <c r="AL160" s="30"/>
      <c r="AM160" s="30"/>
      <c r="AN160" s="30"/>
      <c r="AO160" s="30"/>
      <c r="AP160" s="30"/>
      <c r="AQ160" s="30"/>
      <c r="AR160" s="30"/>
    </row>
    <row r="161" spans="1:44" ht="15.75" customHeight="1" thickBot="1" x14ac:dyDescent="0.25">
      <c r="A161" s="115">
        <f t="shared" si="20"/>
        <v>113</v>
      </c>
      <c r="B161" s="116"/>
      <c r="C161" s="116"/>
      <c r="D161" s="115">
        <v>-1091</v>
      </c>
      <c r="E161" s="117"/>
      <c r="F161" s="143">
        <v>44997</v>
      </c>
      <c r="G161" s="144">
        <f t="shared" si="15"/>
        <v>3</v>
      </c>
      <c r="H161" s="144">
        <f t="shared" si="16"/>
        <v>12</v>
      </c>
      <c r="I161" s="145" t="str">
        <f t="shared" si="17"/>
        <v/>
      </c>
      <c r="J161" s="107"/>
      <c r="K161" s="144" t="str">
        <f t="shared" si="18"/>
        <v/>
      </c>
      <c r="L161" s="149" t="s">
        <v>296</v>
      </c>
      <c r="M161" s="147">
        <f t="shared" si="19"/>
        <v>0.7284722222222223</v>
      </c>
      <c r="N161" s="148" t="str">
        <f t="shared" si="22"/>
        <v/>
      </c>
      <c r="O161" s="148">
        <f t="shared" si="21"/>
        <v>0.61526620370370377</v>
      </c>
      <c r="P161" s="108"/>
      <c r="Q161" s="109"/>
      <c r="R161" s="109"/>
      <c r="S161" s="109"/>
      <c r="T161" s="109"/>
      <c r="U161" s="110"/>
      <c r="V161" s="109"/>
      <c r="W161" s="109"/>
      <c r="X161" s="109"/>
      <c r="Y161" s="119"/>
      <c r="Z161" s="109"/>
      <c r="AA161" s="109"/>
      <c r="AB161" s="119"/>
      <c r="AC161" s="107"/>
      <c r="AD161" s="107"/>
      <c r="AE161" s="121">
        <v>2.5381944444444443E-2</v>
      </c>
      <c r="AF161" s="111">
        <v>26973</v>
      </c>
      <c r="AG161" s="33"/>
      <c r="AI161" s="30"/>
      <c r="AJ161" s="30"/>
      <c r="AK161" s="30"/>
      <c r="AL161" s="30"/>
      <c r="AM161" s="30"/>
      <c r="AN161" s="30"/>
      <c r="AO161" s="30"/>
      <c r="AP161" s="30"/>
      <c r="AQ161" s="30"/>
      <c r="AR161" s="30"/>
    </row>
    <row r="162" spans="1:44" ht="15.75" customHeight="1" thickBot="1" x14ac:dyDescent="0.25">
      <c r="A162" s="115">
        <f t="shared" si="20"/>
        <v>114</v>
      </c>
      <c r="B162" s="116"/>
      <c r="C162" s="116"/>
      <c r="D162" s="115">
        <v>-1091</v>
      </c>
      <c r="E162" s="117"/>
      <c r="F162" s="143">
        <v>45144</v>
      </c>
      <c r="G162" s="144">
        <f t="shared" si="15"/>
        <v>8</v>
      </c>
      <c r="H162" s="144">
        <f t="shared" si="16"/>
        <v>6</v>
      </c>
      <c r="I162" s="145" t="str">
        <f t="shared" si="17"/>
        <v/>
      </c>
      <c r="J162" s="107"/>
      <c r="K162" s="144" t="str">
        <f t="shared" si="18"/>
        <v/>
      </c>
      <c r="L162" s="149" t="s">
        <v>296</v>
      </c>
      <c r="M162" s="147">
        <f t="shared" si="19"/>
        <v>0.97319444444444447</v>
      </c>
      <c r="N162" s="148" t="str">
        <f t="shared" si="22"/>
        <v/>
      </c>
      <c r="O162" s="148">
        <f t="shared" si="21"/>
        <v>0.85998842592592606</v>
      </c>
      <c r="P162" s="108"/>
      <c r="Q162" s="109"/>
      <c r="R162" s="109"/>
      <c r="S162" s="109"/>
      <c r="T162" s="109"/>
      <c r="U162" s="110"/>
      <c r="V162" s="109"/>
      <c r="W162" s="109"/>
      <c r="X162" s="109"/>
      <c r="Y162" s="119"/>
      <c r="Z162" s="109"/>
      <c r="AA162" s="109"/>
      <c r="AB162" s="119"/>
      <c r="AC162" s="107"/>
      <c r="AD162" s="107"/>
      <c r="AE162" s="121">
        <v>0.27001157407407406</v>
      </c>
      <c r="AF162" s="111">
        <v>26965</v>
      </c>
      <c r="AG162" s="33"/>
      <c r="AI162" s="30"/>
      <c r="AJ162" s="30"/>
      <c r="AK162" s="30"/>
      <c r="AL162" s="30"/>
      <c r="AM162" s="30"/>
      <c r="AN162" s="30"/>
      <c r="AO162" s="30"/>
      <c r="AP162" s="30"/>
      <c r="AQ162" s="30"/>
      <c r="AR162" s="30"/>
    </row>
    <row r="163" spans="1:44" ht="15.75" customHeight="1" thickBot="1" x14ac:dyDescent="0.25">
      <c r="A163" s="115">
        <f t="shared" si="20"/>
        <v>115</v>
      </c>
      <c r="B163" s="116"/>
      <c r="C163" s="116"/>
      <c r="D163" s="115">
        <v>-1091</v>
      </c>
      <c r="E163" s="117"/>
      <c r="F163" s="143">
        <v>45173</v>
      </c>
      <c r="G163" s="144">
        <f t="shared" si="15"/>
        <v>9</v>
      </c>
      <c r="H163" s="144">
        <f t="shared" si="16"/>
        <v>4</v>
      </c>
      <c r="I163" s="145" t="str">
        <f t="shared" si="17"/>
        <v/>
      </c>
      <c r="J163" s="107"/>
      <c r="K163" s="144" t="str">
        <f t="shared" si="18"/>
        <v/>
      </c>
      <c r="L163" s="149" t="s">
        <v>296</v>
      </c>
      <c r="M163" s="147">
        <f t="shared" si="19"/>
        <v>1.3265046296296297</v>
      </c>
      <c r="N163" s="148">
        <f t="shared" si="22"/>
        <v>0.21261574074074074</v>
      </c>
      <c r="O163" s="148" t="str">
        <f t="shared" si="21"/>
        <v/>
      </c>
      <c r="P163" s="108"/>
      <c r="Q163" s="109"/>
      <c r="R163" s="109"/>
      <c r="S163" s="109"/>
      <c r="T163" s="109"/>
      <c r="U163" s="110"/>
      <c r="V163" s="109"/>
      <c r="W163" s="109"/>
      <c r="X163" s="109"/>
      <c r="Y163" s="119"/>
      <c r="Z163" s="109"/>
      <c r="AA163" s="109"/>
      <c r="AB163" s="119"/>
      <c r="AC163" s="107"/>
      <c r="AD163" s="107"/>
      <c r="AE163" s="121">
        <v>0.62331018518518522</v>
      </c>
      <c r="AF163" s="111">
        <v>26964</v>
      </c>
      <c r="AG163" s="33"/>
      <c r="AI163" s="30"/>
      <c r="AJ163" s="30"/>
      <c r="AK163" s="30"/>
      <c r="AL163" s="30"/>
      <c r="AM163" s="30"/>
      <c r="AN163" s="30"/>
      <c r="AO163" s="30"/>
      <c r="AP163" s="30"/>
      <c r="AQ163" s="30"/>
      <c r="AR163" s="30"/>
    </row>
    <row r="164" spans="1:44" ht="15.75" customHeight="1" thickBot="1" x14ac:dyDescent="0.25">
      <c r="A164" s="115">
        <f t="shared" si="20"/>
        <v>116</v>
      </c>
      <c r="B164" s="116"/>
      <c r="C164" s="116"/>
      <c r="D164" s="115">
        <v>-1090</v>
      </c>
      <c r="E164" s="117"/>
      <c r="F164" s="143">
        <v>44956</v>
      </c>
      <c r="G164" s="144">
        <f t="shared" si="15"/>
        <v>1</v>
      </c>
      <c r="H164" s="144">
        <f t="shared" si="16"/>
        <v>30</v>
      </c>
      <c r="I164" s="145" t="str">
        <f t="shared" si="17"/>
        <v/>
      </c>
      <c r="J164" s="107" t="s">
        <v>25</v>
      </c>
      <c r="K164" s="144" t="str">
        <f t="shared" si="18"/>
        <v>Day 4</v>
      </c>
      <c r="L164" s="115" t="s">
        <v>295</v>
      </c>
      <c r="M164" s="147">
        <f t="shared" si="19"/>
        <v>1.0462384259259259</v>
      </c>
      <c r="N164" s="148" t="str">
        <f t="shared" si="22"/>
        <v/>
      </c>
      <c r="O164" s="148">
        <f t="shared" si="21"/>
        <v>0.93303240740740723</v>
      </c>
      <c r="P164" s="108"/>
      <c r="Q164" s="109"/>
      <c r="R164" s="109"/>
      <c r="S164" s="109"/>
      <c r="T164" s="109"/>
      <c r="U164" s="110"/>
      <c r="V164" s="109"/>
      <c r="W164" s="109"/>
      <c r="X164" s="109"/>
      <c r="Y164" s="119"/>
      <c r="Z164" s="109"/>
      <c r="AA164" s="109"/>
      <c r="AB164" s="119"/>
      <c r="AC164" s="107"/>
      <c r="AD164" s="107"/>
      <c r="AE164" s="121">
        <v>0.34295138888888888</v>
      </c>
      <c r="AF164" s="111">
        <v>26956</v>
      </c>
      <c r="AG164" s="33"/>
      <c r="AI164" s="30"/>
      <c r="AJ164" s="30"/>
      <c r="AK164" s="30"/>
      <c r="AL164" s="30"/>
      <c r="AM164" s="30"/>
      <c r="AN164" s="30"/>
      <c r="AO164" s="30"/>
      <c r="AP164" s="30"/>
      <c r="AQ164" s="30"/>
      <c r="AR164" s="30"/>
    </row>
    <row r="165" spans="1:44" ht="15.75" customHeight="1" thickBot="1" x14ac:dyDescent="0.25">
      <c r="A165" s="115">
        <f t="shared" si="20"/>
        <v>117</v>
      </c>
      <c r="B165" s="116"/>
      <c r="C165" s="116"/>
      <c r="D165" s="115">
        <v>-1090</v>
      </c>
      <c r="E165" s="117"/>
      <c r="F165" s="143">
        <v>45133</v>
      </c>
      <c r="G165" s="144">
        <f t="shared" si="15"/>
        <v>7</v>
      </c>
      <c r="H165" s="144">
        <f t="shared" si="16"/>
        <v>26</v>
      </c>
      <c r="I165" s="145" t="str">
        <f t="shared" si="17"/>
        <v/>
      </c>
      <c r="J165" s="107" t="s">
        <v>28</v>
      </c>
      <c r="K165" s="144" t="str">
        <f t="shared" si="18"/>
        <v>Day 5</v>
      </c>
      <c r="L165" s="115" t="s">
        <v>295</v>
      </c>
      <c r="M165" s="147">
        <f t="shared" si="19"/>
        <v>1.5818865740740744</v>
      </c>
      <c r="N165" s="148">
        <f t="shared" si="22"/>
        <v>0.46799768518518547</v>
      </c>
      <c r="O165" s="148" t="str">
        <f t="shared" si="21"/>
        <v/>
      </c>
      <c r="P165" s="108"/>
      <c r="Q165" s="109"/>
      <c r="R165" s="109"/>
      <c r="S165" s="109"/>
      <c r="T165" s="109"/>
      <c r="U165" s="110"/>
      <c r="V165" s="109"/>
      <c r="W165" s="109"/>
      <c r="X165" s="109"/>
      <c r="Y165" s="119"/>
      <c r="Z165" s="109"/>
      <c r="AA165" s="109"/>
      <c r="AB165" s="119"/>
      <c r="AC165" s="107"/>
      <c r="AD165" s="107"/>
      <c r="AE165" s="121">
        <v>0.87850694444444455</v>
      </c>
      <c r="AF165" s="111">
        <v>26948</v>
      </c>
      <c r="AG165" s="33"/>
      <c r="AI165" s="30"/>
      <c r="AJ165" s="30"/>
      <c r="AK165" s="30"/>
      <c r="AL165" s="30"/>
      <c r="AM165" s="30"/>
      <c r="AN165" s="30"/>
      <c r="AO165" s="30"/>
      <c r="AP165" s="30"/>
      <c r="AQ165" s="30"/>
      <c r="AR165" s="30"/>
    </row>
    <row r="166" spans="1:44" ht="61" customHeight="1" thickBot="1" x14ac:dyDescent="0.25">
      <c r="A166" s="115">
        <f t="shared" si="20"/>
        <v>118</v>
      </c>
      <c r="B166" s="116"/>
      <c r="C166" s="116"/>
      <c r="D166" s="155">
        <v>-1089</v>
      </c>
      <c r="E166" s="140"/>
      <c r="F166" s="156">
        <v>44945</v>
      </c>
      <c r="G166" s="141">
        <f t="shared" si="15"/>
        <v>1</v>
      </c>
      <c r="H166" s="141">
        <f t="shared" si="16"/>
        <v>19</v>
      </c>
      <c r="I166" s="157" t="str">
        <f t="shared" si="17"/>
        <v>AM 7th Day</v>
      </c>
      <c r="J166" s="141" t="s">
        <v>31</v>
      </c>
      <c r="K166" s="154" t="str">
        <f t="shared" si="18"/>
        <v>Day 7</v>
      </c>
      <c r="L166" s="155" t="s">
        <v>294</v>
      </c>
      <c r="M166" s="147">
        <f t="shared" si="19"/>
        <v>1.3007986111111109</v>
      </c>
      <c r="N166" s="150">
        <f t="shared" si="22"/>
        <v>0.18690972222222202</v>
      </c>
      <c r="O166" s="148" t="str">
        <f t="shared" si="21"/>
        <v/>
      </c>
      <c r="P166" s="141" t="s">
        <v>315</v>
      </c>
      <c r="Q166" s="109"/>
      <c r="R166" s="138" t="s">
        <v>312</v>
      </c>
      <c r="S166" s="109"/>
      <c r="T166" s="109"/>
      <c r="U166" s="137" t="s">
        <v>148</v>
      </c>
      <c r="V166" s="109"/>
      <c r="W166" s="109"/>
      <c r="X166" s="109"/>
      <c r="Y166" s="119"/>
      <c r="Z166" s="109"/>
      <c r="AA166" s="109"/>
      <c r="AB166" s="119"/>
      <c r="AC166" s="107"/>
      <c r="AD166" s="142" t="s">
        <v>316</v>
      </c>
      <c r="AE166" s="121">
        <v>0.5980092592592593</v>
      </c>
      <c r="AF166" s="111">
        <v>26939</v>
      </c>
      <c r="AG166" s="33"/>
      <c r="AI166" s="30"/>
      <c r="AJ166" s="30"/>
      <c r="AK166" s="30"/>
      <c r="AL166" s="30"/>
      <c r="AM166" s="30"/>
      <c r="AN166" s="30"/>
      <c r="AO166" s="30"/>
      <c r="AP166" s="30"/>
      <c r="AQ166" s="30"/>
      <c r="AR166" s="30"/>
    </row>
    <row r="167" spans="1:44" ht="15.75" customHeight="1" thickBot="1" x14ac:dyDescent="0.25">
      <c r="A167" s="115">
        <f t="shared" si="20"/>
        <v>119</v>
      </c>
      <c r="B167" s="116"/>
      <c r="C167" s="116"/>
      <c r="D167" s="115">
        <v>-1089</v>
      </c>
      <c r="E167" s="117"/>
      <c r="F167" s="143">
        <v>45123</v>
      </c>
      <c r="G167" s="144">
        <f t="shared" si="15"/>
        <v>7</v>
      </c>
      <c r="H167" s="144">
        <f t="shared" si="16"/>
        <v>16</v>
      </c>
      <c r="I167" s="145" t="str">
        <f t="shared" si="17"/>
        <v/>
      </c>
      <c r="J167" s="107" t="s">
        <v>25</v>
      </c>
      <c r="K167" s="144" t="str">
        <f t="shared" si="18"/>
        <v>Day 4</v>
      </c>
      <c r="L167" s="115" t="s">
        <v>298</v>
      </c>
      <c r="M167" s="147">
        <f t="shared" si="19"/>
        <v>0.93475694444444457</v>
      </c>
      <c r="N167" s="148" t="str">
        <f t="shared" si="22"/>
        <v/>
      </c>
      <c r="O167" s="148">
        <f t="shared" si="21"/>
        <v>0.82155092592592593</v>
      </c>
      <c r="P167" s="108"/>
      <c r="Q167" s="109"/>
      <c r="R167" s="109"/>
      <c r="S167" s="109"/>
      <c r="T167" s="109"/>
      <c r="U167" s="110"/>
      <c r="V167" s="109"/>
      <c r="W167" s="109"/>
      <c r="X167" s="109"/>
      <c r="Y167" s="119"/>
      <c r="Z167" s="109"/>
      <c r="AA167" s="109"/>
      <c r="AB167" s="119"/>
      <c r="AC167" s="107"/>
      <c r="AD167" s="107"/>
      <c r="AE167" s="121">
        <v>0.23185185185185186</v>
      </c>
      <c r="AF167" s="111">
        <v>26929</v>
      </c>
      <c r="AG167" s="33"/>
      <c r="AI167" s="30"/>
      <c r="AJ167" s="30"/>
      <c r="AK167" s="30"/>
      <c r="AL167" s="30"/>
      <c r="AM167" s="30"/>
      <c r="AN167" s="30"/>
      <c r="AO167" s="30"/>
      <c r="AP167" s="30"/>
      <c r="AQ167" s="30"/>
      <c r="AR167" s="30"/>
    </row>
    <row r="168" spans="1:44" ht="15.75" customHeight="1" thickBot="1" x14ac:dyDescent="0.25">
      <c r="A168" s="115">
        <f t="shared" si="20"/>
        <v>120</v>
      </c>
      <c r="B168" s="116"/>
      <c r="C168" s="116"/>
      <c r="D168" s="115">
        <v>-1088</v>
      </c>
      <c r="E168" s="117"/>
      <c r="F168" s="143">
        <v>44935</v>
      </c>
      <c r="G168" s="144">
        <f t="shared" si="15"/>
        <v>1</v>
      </c>
      <c r="H168" s="144">
        <f t="shared" si="16"/>
        <v>9</v>
      </c>
      <c r="I168" s="145" t="str">
        <f t="shared" si="17"/>
        <v/>
      </c>
      <c r="J168" s="107" t="s">
        <v>28</v>
      </c>
      <c r="K168" s="144" t="str">
        <f t="shared" si="18"/>
        <v>Day 6</v>
      </c>
      <c r="L168" s="115" t="s">
        <v>295</v>
      </c>
      <c r="M168" s="147">
        <f t="shared" si="19"/>
        <v>0.83482638888888872</v>
      </c>
      <c r="N168" s="148" t="str">
        <f t="shared" si="22"/>
        <v/>
      </c>
      <c r="O168" s="148">
        <f t="shared" si="21"/>
        <v>0.72162037037037008</v>
      </c>
      <c r="P168" s="108"/>
      <c r="Q168" s="109"/>
      <c r="R168" s="109"/>
      <c r="S168" s="109"/>
      <c r="T168" s="109"/>
      <c r="U168" s="110"/>
      <c r="V168" s="109"/>
      <c r="W168" s="109"/>
      <c r="X168" s="109"/>
      <c r="Y168" s="119"/>
      <c r="Z168" s="109"/>
      <c r="AA168" s="109"/>
      <c r="AB168" s="119"/>
      <c r="AC168" s="107"/>
      <c r="AD168" s="107"/>
      <c r="AE168" s="121">
        <v>0.13181712962962963</v>
      </c>
      <c r="AF168" s="111">
        <v>26920</v>
      </c>
      <c r="AG168" s="33"/>
      <c r="AI168" s="30"/>
      <c r="AJ168" s="30"/>
      <c r="AK168" s="30"/>
      <c r="AL168" s="30"/>
      <c r="AM168" s="30"/>
      <c r="AN168" s="30"/>
      <c r="AO168" s="30"/>
      <c r="AP168" s="30"/>
      <c r="AQ168" s="30"/>
      <c r="AR168" s="30"/>
    </row>
    <row r="169" spans="1:44" ht="15.75" customHeight="1" thickBot="1" x14ac:dyDescent="0.25">
      <c r="A169" s="115">
        <f t="shared" si="20"/>
        <v>121</v>
      </c>
      <c r="B169" s="116"/>
      <c r="C169" s="116"/>
      <c r="D169" s="115">
        <v>-1088</v>
      </c>
      <c r="E169" s="117"/>
      <c r="F169" s="143">
        <v>45111</v>
      </c>
      <c r="G169" s="144">
        <f t="shared" si="15"/>
        <v>7</v>
      </c>
      <c r="H169" s="144">
        <f t="shared" si="16"/>
        <v>4</v>
      </c>
      <c r="I169" s="145" t="str">
        <f t="shared" si="17"/>
        <v>PM Saturday</v>
      </c>
      <c r="J169" s="107" t="s">
        <v>31</v>
      </c>
      <c r="K169" s="146" t="str">
        <f t="shared" si="18"/>
        <v>Day 1</v>
      </c>
      <c r="L169" s="115" t="s">
        <v>295</v>
      </c>
      <c r="M169" s="147">
        <f t="shared" si="19"/>
        <v>1.0140972222222222</v>
      </c>
      <c r="N169" s="148" t="str">
        <f t="shared" si="22"/>
        <v/>
      </c>
      <c r="O169" s="148">
        <f t="shared" si="21"/>
        <v>0.90089120370370379</v>
      </c>
      <c r="P169" s="108"/>
      <c r="Q169" s="109"/>
      <c r="R169" s="109"/>
      <c r="S169" s="109"/>
      <c r="T169" s="109"/>
      <c r="U169" s="110"/>
      <c r="V169" s="109"/>
      <c r="W169" s="109"/>
      <c r="X169" s="109"/>
      <c r="Y169" s="119"/>
      <c r="Z169" s="109"/>
      <c r="AA169" s="109"/>
      <c r="AB169" s="119"/>
      <c r="AC169" s="107"/>
      <c r="AD169" s="107"/>
      <c r="AE169" s="121">
        <v>0.3109837962962963</v>
      </c>
      <c r="AF169" s="111">
        <v>26911</v>
      </c>
      <c r="AG169" s="33"/>
      <c r="AI169" s="30"/>
      <c r="AJ169" s="30"/>
      <c r="AK169" s="30"/>
      <c r="AL169" s="30"/>
      <c r="AM169" s="30"/>
      <c r="AN169" s="30"/>
      <c r="AO169" s="30"/>
      <c r="AP169" s="30"/>
      <c r="AQ169" s="30"/>
      <c r="AR169" s="30"/>
    </row>
    <row r="170" spans="1:44" ht="15.75" customHeight="1" thickBot="1" x14ac:dyDescent="0.25">
      <c r="A170" s="115">
        <f t="shared" si="20"/>
        <v>122</v>
      </c>
      <c r="B170" s="116"/>
      <c r="C170" s="116"/>
      <c r="D170" s="115">
        <v>-1088</v>
      </c>
      <c r="E170" s="117"/>
      <c r="F170" s="143">
        <v>45259</v>
      </c>
      <c r="G170" s="144">
        <f t="shared" si="15"/>
        <v>11</v>
      </c>
      <c r="H170" s="144">
        <f t="shared" si="16"/>
        <v>29</v>
      </c>
      <c r="I170" s="145" t="str">
        <f t="shared" si="17"/>
        <v/>
      </c>
      <c r="J170" s="107"/>
      <c r="K170" s="144" t="str">
        <f t="shared" si="18"/>
        <v/>
      </c>
      <c r="L170" s="149" t="s">
        <v>296</v>
      </c>
      <c r="M170" s="147">
        <f t="shared" si="19"/>
        <v>1.0360532407407408</v>
      </c>
      <c r="N170" s="148" t="str">
        <f t="shared" si="22"/>
        <v/>
      </c>
      <c r="O170" s="148">
        <f t="shared" si="21"/>
        <v>0.92284722222222237</v>
      </c>
      <c r="P170" s="108"/>
      <c r="Q170" s="109"/>
      <c r="R170" s="109"/>
      <c r="S170" s="109"/>
      <c r="T170" s="109"/>
      <c r="U170" s="110"/>
      <c r="V170" s="109"/>
      <c r="W170" s="109"/>
      <c r="X170" s="109"/>
      <c r="Y170" s="119"/>
      <c r="Z170" s="109"/>
      <c r="AA170" s="109"/>
      <c r="AB170" s="119"/>
      <c r="AC170" s="107"/>
      <c r="AD170" s="107"/>
      <c r="AE170" s="121">
        <v>0.33285879629629628</v>
      </c>
      <c r="AF170" s="111">
        <v>26904</v>
      </c>
      <c r="AG170" s="33"/>
      <c r="AI170" s="30"/>
      <c r="AJ170" s="30"/>
      <c r="AK170" s="30"/>
      <c r="AL170" s="30"/>
      <c r="AM170" s="30"/>
      <c r="AN170" s="30"/>
      <c r="AO170" s="30"/>
      <c r="AP170" s="30"/>
      <c r="AQ170" s="30"/>
      <c r="AR170" s="30"/>
    </row>
    <row r="171" spans="1:44" ht="15.75" customHeight="1" thickBot="1" x14ac:dyDescent="0.25">
      <c r="A171" s="115">
        <f t="shared" si="20"/>
        <v>123</v>
      </c>
      <c r="B171" s="116"/>
      <c r="C171" s="116"/>
      <c r="D171" s="115">
        <v>-1088</v>
      </c>
      <c r="E171" s="117"/>
      <c r="F171" s="143">
        <v>45288</v>
      </c>
      <c r="G171" s="144">
        <f t="shared" si="15"/>
        <v>12</v>
      </c>
      <c r="H171" s="144">
        <f t="shared" si="16"/>
        <v>28</v>
      </c>
      <c r="I171" s="145" t="str">
        <f t="shared" si="17"/>
        <v/>
      </c>
      <c r="J171" s="107"/>
      <c r="K171" s="144" t="str">
        <f t="shared" si="18"/>
        <v/>
      </c>
      <c r="L171" s="149" t="s">
        <v>296</v>
      </c>
      <c r="M171" s="147">
        <f t="shared" si="19"/>
        <v>1.4933912037037036</v>
      </c>
      <c r="N171" s="148">
        <f t="shared" si="22"/>
        <v>0.37950231481481467</v>
      </c>
      <c r="O171" s="148" t="str">
        <f t="shared" si="21"/>
        <v/>
      </c>
      <c r="P171" s="108"/>
      <c r="Q171" s="109"/>
      <c r="R171" s="109"/>
      <c r="S171" s="109"/>
      <c r="T171" s="109"/>
      <c r="U171" s="110"/>
      <c r="V171" s="109"/>
      <c r="W171" s="109"/>
      <c r="X171" s="109"/>
      <c r="Y171" s="119"/>
      <c r="Z171" s="109"/>
      <c r="AA171" s="109"/>
      <c r="AB171" s="119"/>
      <c r="AC171" s="107"/>
      <c r="AD171" s="107"/>
      <c r="AE171" s="121">
        <v>0.79018518518518521</v>
      </c>
      <c r="AF171" s="111">
        <v>26903</v>
      </c>
      <c r="AG171" s="33"/>
      <c r="AI171" s="30"/>
      <c r="AJ171" s="30"/>
      <c r="AK171" s="30"/>
      <c r="AL171" s="30"/>
      <c r="AM171" s="30"/>
      <c r="AN171" s="30"/>
      <c r="AO171" s="30"/>
      <c r="AP171" s="30"/>
      <c r="AQ171" s="30"/>
      <c r="AR171" s="30"/>
    </row>
    <row r="172" spans="1:44" ht="15.75" customHeight="1" thickBot="1" x14ac:dyDescent="0.25">
      <c r="A172" s="115">
        <f t="shared" si="20"/>
        <v>124</v>
      </c>
      <c r="B172" s="116"/>
      <c r="C172" s="116"/>
      <c r="D172" s="115">
        <v>-1087</v>
      </c>
      <c r="E172" s="117"/>
      <c r="F172" s="143">
        <v>45070</v>
      </c>
      <c r="G172" s="144">
        <f t="shared" si="15"/>
        <v>5</v>
      </c>
      <c r="H172" s="144">
        <f t="shared" si="16"/>
        <v>24</v>
      </c>
      <c r="I172" s="145" t="str">
        <f t="shared" si="17"/>
        <v/>
      </c>
      <c r="J172" s="107"/>
      <c r="K172" s="144" t="str">
        <f t="shared" si="18"/>
        <v/>
      </c>
      <c r="L172" s="149" t="s">
        <v>296</v>
      </c>
      <c r="M172" s="147">
        <f t="shared" si="19"/>
        <v>1.5351967592592592</v>
      </c>
      <c r="N172" s="148">
        <f t="shared" si="22"/>
        <v>0.42130787037037032</v>
      </c>
      <c r="O172" s="148" t="str">
        <f t="shared" si="21"/>
        <v/>
      </c>
      <c r="P172" s="108"/>
      <c r="Q172" s="109"/>
      <c r="R172" s="109"/>
      <c r="S172" s="109"/>
      <c r="T172" s="109"/>
      <c r="U172" s="110"/>
      <c r="V172" s="109"/>
      <c r="W172" s="109"/>
      <c r="X172" s="109"/>
      <c r="Y172" s="119"/>
      <c r="Z172" s="109"/>
      <c r="AA172" s="109"/>
      <c r="AB172" s="119"/>
      <c r="AC172" s="107"/>
      <c r="AD172" s="107"/>
      <c r="AE172" s="121">
        <v>0.83189814814814811</v>
      </c>
      <c r="AF172" s="111">
        <v>26895</v>
      </c>
      <c r="AG172" s="33"/>
      <c r="AI172" s="30"/>
      <c r="AJ172" s="30"/>
      <c r="AK172" s="30"/>
      <c r="AL172" s="30"/>
      <c r="AM172" s="30"/>
      <c r="AN172" s="30"/>
      <c r="AO172" s="30"/>
      <c r="AP172" s="30"/>
      <c r="AQ172" s="30"/>
      <c r="AR172" s="30"/>
    </row>
    <row r="173" spans="1:44" ht="15.75" customHeight="1" thickBot="1" x14ac:dyDescent="0.25">
      <c r="A173" s="115">
        <f t="shared" si="20"/>
        <v>125</v>
      </c>
      <c r="B173" s="116"/>
      <c r="C173" s="116"/>
      <c r="D173" s="115">
        <v>-1087</v>
      </c>
      <c r="E173" s="117"/>
      <c r="F173" s="143">
        <v>45100</v>
      </c>
      <c r="G173" s="144">
        <f t="shared" si="15"/>
        <v>6</v>
      </c>
      <c r="H173" s="144">
        <f t="shared" si="16"/>
        <v>23</v>
      </c>
      <c r="I173" s="145" t="str">
        <f t="shared" si="17"/>
        <v/>
      </c>
      <c r="J173" s="107"/>
      <c r="K173" s="144" t="str">
        <f t="shared" si="18"/>
        <v/>
      </c>
      <c r="L173" s="149" t="s">
        <v>296</v>
      </c>
      <c r="M173" s="147">
        <f t="shared" si="19"/>
        <v>1.0593981481481483</v>
      </c>
      <c r="N173" s="148" t="str">
        <f t="shared" si="22"/>
        <v/>
      </c>
      <c r="O173" s="148">
        <f t="shared" si="21"/>
        <v>0.94619212962962962</v>
      </c>
      <c r="P173" s="108"/>
      <c r="Q173" s="109"/>
      <c r="R173" s="109"/>
      <c r="S173" s="109"/>
      <c r="T173" s="109"/>
      <c r="U173" s="110"/>
      <c r="V173" s="109"/>
      <c r="W173" s="109"/>
      <c r="X173" s="109"/>
      <c r="Y173" s="119"/>
      <c r="Z173" s="109"/>
      <c r="AA173" s="109"/>
      <c r="AB173" s="119"/>
      <c r="AC173" s="107"/>
      <c r="AD173" s="107"/>
      <c r="AE173" s="121">
        <v>0.35608796296296297</v>
      </c>
      <c r="AF173" s="111">
        <v>26894</v>
      </c>
      <c r="AG173" s="33"/>
      <c r="AI173" s="30"/>
      <c r="AJ173" s="30"/>
      <c r="AK173" s="30"/>
      <c r="AL173" s="30"/>
      <c r="AM173" s="30"/>
      <c r="AN173" s="30"/>
      <c r="AO173" s="30"/>
      <c r="AP173" s="30"/>
      <c r="AQ173" s="30"/>
      <c r="AR173" s="30"/>
    </row>
    <row r="174" spans="1:44" ht="15.75" customHeight="1" thickBot="1" x14ac:dyDescent="0.25">
      <c r="A174" s="115">
        <f t="shared" si="20"/>
        <v>126</v>
      </c>
      <c r="B174" s="116"/>
      <c r="C174" s="116"/>
      <c r="D174" s="115">
        <v>-1087</v>
      </c>
      <c r="E174" s="117"/>
      <c r="F174" s="143">
        <v>45248</v>
      </c>
      <c r="G174" s="144">
        <f t="shared" si="15"/>
        <v>11</v>
      </c>
      <c r="H174" s="144">
        <f t="shared" si="16"/>
        <v>18</v>
      </c>
      <c r="I174" s="145" t="str">
        <f t="shared" si="17"/>
        <v/>
      </c>
      <c r="J174" s="107" t="s">
        <v>28</v>
      </c>
      <c r="K174" s="144" t="str">
        <f t="shared" si="18"/>
        <v>Day 5</v>
      </c>
      <c r="L174" s="115" t="s">
        <v>295</v>
      </c>
      <c r="M174" s="147">
        <f t="shared" si="19"/>
        <v>1.5100231481481483</v>
      </c>
      <c r="N174" s="148">
        <f t="shared" si="22"/>
        <v>0.39613425925925938</v>
      </c>
      <c r="O174" s="148" t="str">
        <f t="shared" si="21"/>
        <v/>
      </c>
      <c r="P174" s="108"/>
      <c r="Q174" s="109"/>
      <c r="R174" s="109"/>
      <c r="S174" s="109"/>
      <c r="T174" s="109"/>
      <c r="U174" s="110"/>
      <c r="V174" s="109"/>
      <c r="W174" s="109"/>
      <c r="X174" s="109"/>
      <c r="Y174" s="119"/>
      <c r="Z174" s="109"/>
      <c r="AA174" s="109"/>
      <c r="AB174" s="119"/>
      <c r="AC174" s="107"/>
      <c r="AD174" s="107"/>
      <c r="AE174" s="121">
        <v>0.80662037037037038</v>
      </c>
      <c r="AF174" s="111">
        <v>26886</v>
      </c>
      <c r="AG174" s="33"/>
      <c r="AI174" s="30"/>
      <c r="AJ174" s="30"/>
      <c r="AK174" s="30"/>
      <c r="AL174" s="30"/>
      <c r="AM174" s="30"/>
      <c r="AN174" s="30"/>
      <c r="AO174" s="30"/>
      <c r="AP174" s="30"/>
      <c r="AQ174" s="30"/>
      <c r="AR174" s="30"/>
    </row>
    <row r="175" spans="1:44" ht="15.75" customHeight="1" thickBot="1" x14ac:dyDescent="0.25">
      <c r="A175" s="115">
        <f t="shared" si="20"/>
        <v>127</v>
      </c>
      <c r="B175" s="116"/>
      <c r="C175" s="116"/>
      <c r="D175" s="115">
        <v>-1086</v>
      </c>
      <c r="E175" s="117"/>
      <c r="F175" s="143">
        <v>45060</v>
      </c>
      <c r="G175" s="144">
        <f t="shared" si="15"/>
        <v>5</v>
      </c>
      <c r="H175" s="144">
        <f t="shared" si="16"/>
        <v>14</v>
      </c>
      <c r="I175" s="145" t="str">
        <f t="shared" si="17"/>
        <v>PM Saturday</v>
      </c>
      <c r="J175" s="107" t="s">
        <v>31</v>
      </c>
      <c r="K175" s="146" t="str">
        <f t="shared" si="18"/>
        <v>Day 1</v>
      </c>
      <c r="L175" s="115" t="s">
        <v>299</v>
      </c>
      <c r="M175" s="147">
        <f t="shared" si="19"/>
        <v>0.97872685185185193</v>
      </c>
      <c r="N175" s="148" t="str">
        <f t="shared" si="22"/>
        <v/>
      </c>
      <c r="O175" s="148">
        <f t="shared" si="21"/>
        <v>0.86552083333333352</v>
      </c>
      <c r="P175" s="108"/>
      <c r="Q175" s="109"/>
      <c r="R175" s="109"/>
      <c r="S175" s="109"/>
      <c r="T175" s="109"/>
      <c r="U175" s="110"/>
      <c r="V175" s="109"/>
      <c r="W175" s="109"/>
      <c r="X175" s="109"/>
      <c r="Y175" s="119"/>
      <c r="Z175" s="109"/>
      <c r="AA175" s="109"/>
      <c r="AB175" s="119"/>
      <c r="AC175" s="107"/>
      <c r="AD175" s="107"/>
      <c r="AE175" s="121">
        <v>0.27591435185185187</v>
      </c>
      <c r="AF175" s="111">
        <v>26877</v>
      </c>
      <c r="AG175" s="33"/>
      <c r="AI175" s="30"/>
      <c r="AJ175" s="30"/>
      <c r="AK175" s="30"/>
      <c r="AL175" s="30"/>
      <c r="AM175" s="30"/>
      <c r="AN175" s="30"/>
      <c r="AO175" s="30"/>
      <c r="AP175" s="30"/>
      <c r="AQ175" s="30"/>
      <c r="AR175" s="30"/>
    </row>
    <row r="176" spans="1:44" ht="15.75" customHeight="1" thickBot="1" x14ac:dyDescent="0.25">
      <c r="A176" s="115">
        <f t="shared" si="20"/>
        <v>128</v>
      </c>
      <c r="B176" s="116"/>
      <c r="C176" s="116"/>
      <c r="D176" s="115">
        <v>-1086</v>
      </c>
      <c r="E176" s="117"/>
      <c r="F176" s="143">
        <v>45237</v>
      </c>
      <c r="G176" s="144">
        <f t="shared" si="15"/>
        <v>11</v>
      </c>
      <c r="H176" s="144">
        <f t="shared" si="16"/>
        <v>7</v>
      </c>
      <c r="I176" s="145" t="str">
        <f t="shared" si="17"/>
        <v/>
      </c>
      <c r="J176" s="107" t="s">
        <v>23</v>
      </c>
      <c r="K176" s="144" t="str">
        <f t="shared" si="18"/>
        <v>Day 3</v>
      </c>
      <c r="L176" s="115" t="s">
        <v>294</v>
      </c>
      <c r="M176" s="147">
        <f t="shared" si="19"/>
        <v>1.6840162037037036</v>
      </c>
      <c r="N176" s="148" t="str">
        <f t="shared" si="22"/>
        <v/>
      </c>
      <c r="O176" s="148">
        <f t="shared" si="21"/>
        <v>0.57012731481481471</v>
      </c>
      <c r="P176" s="108"/>
      <c r="Q176" s="109"/>
      <c r="R176" s="109"/>
      <c r="S176" s="109"/>
      <c r="T176" s="109"/>
      <c r="U176" s="110"/>
      <c r="V176" s="109"/>
      <c r="W176" s="109"/>
      <c r="X176" s="109"/>
      <c r="Y176" s="119"/>
      <c r="Z176" s="109"/>
      <c r="AA176" s="109"/>
      <c r="AB176" s="119"/>
      <c r="AC176" s="107"/>
      <c r="AD176" s="107"/>
      <c r="AE176" s="121">
        <v>0.98109953703703701</v>
      </c>
      <c r="AF176" s="111">
        <v>26868</v>
      </c>
      <c r="AG176" s="33"/>
      <c r="AI176" s="30"/>
      <c r="AJ176" s="30"/>
      <c r="AK176" s="30"/>
      <c r="AL176" s="30"/>
      <c r="AM176" s="30"/>
      <c r="AN176" s="30"/>
      <c r="AO176" s="30"/>
      <c r="AP176" s="30"/>
      <c r="AQ176" s="30"/>
      <c r="AR176" s="30"/>
    </row>
    <row r="177" spans="1:44" ht="15.75" customHeight="1" thickBot="1" x14ac:dyDescent="0.25">
      <c r="A177" s="115">
        <f t="shared" si="20"/>
        <v>129</v>
      </c>
      <c r="B177" s="116"/>
      <c r="C177" s="116"/>
      <c r="D177" s="115">
        <v>-1085</v>
      </c>
      <c r="E177" s="117"/>
      <c r="F177" s="143">
        <v>45049</v>
      </c>
      <c r="G177" s="144">
        <f t="shared" ref="G177:G190" si="23">MONTH(F177)</f>
        <v>5</v>
      </c>
      <c r="H177" s="144">
        <f t="shared" ref="H177:H190" si="24">DAY(F177)</f>
        <v>3</v>
      </c>
      <c r="I177" s="145" t="str">
        <f t="shared" ref="I177:I190" si="25">IF(AND(K177="Day 6",N177&lt;&gt;""),"AM 6th Day",IF(AND(K177="Day 7",N177&lt;&gt;""),"AM 7th Day",IF(AND(J177="Thu",N177=""),"PM Friday",IF(AND(J177="Fri",N177=""),"PM Saturday",""))))</f>
        <v/>
      </c>
      <c r="J177" s="107" t="s">
        <v>16</v>
      </c>
      <c r="K177" s="144" t="str">
        <f t="shared" ref="K177:K190" si="26">IF(M177&lt;&gt;"",IF(O177&lt;&gt;"",IF(J177="Sun","Day 3",IF(J177="Mon","Day 4",IF(J177="Tue","Day 5",IF(J177="Wed","Day 6",IF(J177="Thu","Day 7",IF(J177="Fri","Day 1",IF(J177="Sat","Day 2",""))))))),IF(OR(O177&gt;=AB177,O177&gt;=AA177,O177&gt;=Z177),IF(J177="Sun","Day 2",IF(J177="Mon","Day 3",IF(J177="Tue","Day 4",IF(J177="Wed","Day 5",IF(J177="Thu","Day 6",IF(J177="Fri","Day 7",IF(J177="Sat","Day 1",""))))))))),"")</f>
        <v>Day 5</v>
      </c>
      <c r="L177" s="115" t="s">
        <v>299</v>
      </c>
      <c r="M177" s="147">
        <f t="shared" ref="M177:M190" si="27">($AE177+1-TIME(INT($AF177/3600),INT(MOD($AF177/3600,60)),MOD($AF177,60)))</f>
        <v>1.6475462962962966</v>
      </c>
      <c r="N177" s="148" t="str">
        <f t="shared" si="22"/>
        <v/>
      </c>
      <c r="O177" s="148">
        <f t="shared" si="21"/>
        <v>0.53365740740740764</v>
      </c>
      <c r="P177" s="108"/>
      <c r="Q177" s="109"/>
      <c r="R177" s="109"/>
      <c r="S177" s="109"/>
      <c r="T177" s="109"/>
      <c r="U177" s="110"/>
      <c r="V177" s="109"/>
      <c r="W177" s="109"/>
      <c r="X177" s="109"/>
      <c r="Y177" s="119"/>
      <c r="Z177" s="109"/>
      <c r="AA177" s="109"/>
      <c r="AB177" s="119"/>
      <c r="AC177" s="107"/>
      <c r="AD177" s="107"/>
      <c r="AE177" s="121">
        <v>0.94452546296296302</v>
      </c>
      <c r="AF177" s="111">
        <v>26859</v>
      </c>
      <c r="AG177" s="33"/>
      <c r="AI177" s="30"/>
      <c r="AJ177" s="30"/>
      <c r="AK177" s="30"/>
      <c r="AL177" s="30"/>
      <c r="AM177" s="30"/>
      <c r="AN177" s="30"/>
      <c r="AO177" s="30"/>
      <c r="AP177" s="30"/>
      <c r="AQ177" s="30"/>
      <c r="AR177" s="30"/>
    </row>
    <row r="178" spans="1:44" ht="15.75" customHeight="1" thickBot="1" x14ac:dyDescent="0.25">
      <c r="A178" s="115">
        <f t="shared" ref="A178:A241" si="28">A177+1</f>
        <v>130</v>
      </c>
      <c r="B178" s="116"/>
      <c r="C178" s="116"/>
      <c r="D178" s="115">
        <v>-1085</v>
      </c>
      <c r="E178" s="117"/>
      <c r="F178" s="143">
        <v>45226</v>
      </c>
      <c r="G178" s="144">
        <f t="shared" si="23"/>
        <v>10</v>
      </c>
      <c r="H178" s="144">
        <f t="shared" si="24"/>
        <v>27</v>
      </c>
      <c r="I178" s="145" t="str">
        <f t="shared" si="25"/>
        <v>PM Friday</v>
      </c>
      <c r="J178" s="107" t="s">
        <v>18</v>
      </c>
      <c r="K178" s="146" t="str">
        <f t="shared" si="26"/>
        <v>Day 7</v>
      </c>
      <c r="L178" s="115" t="s">
        <v>295</v>
      </c>
      <c r="M178" s="147">
        <f t="shared" si="27"/>
        <v>1.6492939814814815</v>
      </c>
      <c r="N178" s="148" t="str">
        <f t="shared" si="22"/>
        <v/>
      </c>
      <c r="O178" s="148">
        <f t="shared" ref="O178:O190" si="29">IF(($M178-$AF$46-1)&gt;$AG$48,IF(($M178-$AF$46-1)&gt;$AG$46,$M178-$AF$46-1,""),IF($AF$47-$AF$46+$M178+$AG$47-1&gt;$AG$46,($AF$47-$AF$46+$M178+$AG$47-1),""))</f>
        <v>0.53540509259259261</v>
      </c>
      <c r="P178" s="108"/>
      <c r="Q178" s="109"/>
      <c r="R178" s="109"/>
      <c r="S178" s="109"/>
      <c r="T178" s="109"/>
      <c r="U178" s="110"/>
      <c r="V178" s="109"/>
      <c r="W178" s="109"/>
      <c r="X178" s="109"/>
      <c r="Y178" s="119"/>
      <c r="Z178" s="109"/>
      <c r="AA178" s="109"/>
      <c r="AB178" s="119"/>
      <c r="AC178" s="107"/>
      <c r="AD178" s="107"/>
      <c r="AE178" s="121">
        <v>0.94616898148148154</v>
      </c>
      <c r="AF178" s="111">
        <v>26850</v>
      </c>
      <c r="AG178" s="33"/>
      <c r="AI178" s="30"/>
      <c r="AJ178" s="30"/>
      <c r="AK178" s="30"/>
      <c r="AL178" s="30"/>
      <c r="AM178" s="30"/>
      <c r="AN178" s="30"/>
      <c r="AO178" s="30"/>
      <c r="AP178" s="30"/>
      <c r="AQ178" s="30"/>
      <c r="AR178" s="30"/>
    </row>
    <row r="179" spans="1:44" ht="15.75" customHeight="1" thickBot="1" x14ac:dyDescent="0.25">
      <c r="A179" s="115">
        <f t="shared" si="28"/>
        <v>131</v>
      </c>
      <c r="B179" s="116"/>
      <c r="C179" s="116"/>
      <c r="D179" s="115">
        <v>-1084</v>
      </c>
      <c r="E179" s="117"/>
      <c r="F179" s="143">
        <v>45009</v>
      </c>
      <c r="G179" s="144">
        <f t="shared" si="23"/>
        <v>3</v>
      </c>
      <c r="H179" s="144">
        <f t="shared" si="24"/>
        <v>24</v>
      </c>
      <c r="I179" s="145" t="str">
        <f t="shared" si="25"/>
        <v/>
      </c>
      <c r="J179" s="107"/>
      <c r="K179" s="144" t="str">
        <f t="shared" si="26"/>
        <v/>
      </c>
      <c r="L179" s="149" t="s">
        <v>300</v>
      </c>
      <c r="M179" s="147">
        <f t="shared" si="27"/>
        <v>1.0147337962962963</v>
      </c>
      <c r="N179" s="148" t="str">
        <f t="shared" ref="N179:N190" si="30">IF((M179-$AF$46-1)&gt;$AG$48,IF((M179-$AF$46-1)&lt;$AG$46,M179-$AF$46-1,""),"")</f>
        <v/>
      </c>
      <c r="O179" s="148">
        <f t="shared" si="29"/>
        <v>0.90152777777777793</v>
      </c>
      <c r="P179" s="108"/>
      <c r="Q179" s="109"/>
      <c r="R179" s="109"/>
      <c r="S179" s="109"/>
      <c r="T179" s="109"/>
      <c r="U179" s="110"/>
      <c r="V179" s="109"/>
      <c r="W179" s="109"/>
      <c r="X179" s="109"/>
      <c r="Y179" s="119"/>
      <c r="Z179" s="109"/>
      <c r="AA179" s="109"/>
      <c r="AB179" s="119"/>
      <c r="AC179" s="107"/>
      <c r="AD179" s="107"/>
      <c r="AE179" s="121">
        <v>0.31152777777777779</v>
      </c>
      <c r="AF179" s="111">
        <v>26843</v>
      </c>
      <c r="AG179" s="33"/>
      <c r="AI179" s="30"/>
      <c r="AJ179" s="30"/>
      <c r="AK179" s="30"/>
      <c r="AL179" s="30"/>
      <c r="AM179" s="30"/>
      <c r="AN179" s="30"/>
      <c r="AO179" s="30"/>
      <c r="AP179" s="30"/>
      <c r="AQ179" s="30"/>
      <c r="AR179" s="30"/>
    </row>
    <row r="180" spans="1:44" ht="15.75" customHeight="1" thickBot="1" x14ac:dyDescent="0.25">
      <c r="A180" s="115">
        <f t="shared" si="28"/>
        <v>132</v>
      </c>
      <c r="B180" s="116"/>
      <c r="C180" s="116"/>
      <c r="D180" s="115">
        <v>-1084</v>
      </c>
      <c r="E180" s="117"/>
      <c r="F180" s="143">
        <v>45038</v>
      </c>
      <c r="G180" s="144">
        <f t="shared" si="23"/>
        <v>4</v>
      </c>
      <c r="H180" s="144">
        <f t="shared" si="24"/>
        <v>22</v>
      </c>
      <c r="I180" s="145" t="str">
        <f t="shared" si="25"/>
        <v/>
      </c>
      <c r="J180" s="107"/>
      <c r="K180" s="144" t="str">
        <f t="shared" si="26"/>
        <v/>
      </c>
      <c r="L180" s="149" t="s">
        <v>296</v>
      </c>
      <c r="M180" s="147">
        <f t="shared" si="27"/>
        <v>1.358622685185185</v>
      </c>
      <c r="N180" s="148">
        <f t="shared" si="30"/>
        <v>0.2447337962962961</v>
      </c>
      <c r="O180" s="148" t="str">
        <f t="shared" si="29"/>
        <v/>
      </c>
      <c r="P180" s="108"/>
      <c r="Q180" s="109"/>
      <c r="R180" s="109"/>
      <c r="S180" s="109"/>
      <c r="T180" s="109"/>
      <c r="U180" s="110"/>
      <c r="V180" s="109"/>
      <c r="W180" s="109"/>
      <c r="X180" s="109"/>
      <c r="Y180" s="119"/>
      <c r="Z180" s="109"/>
      <c r="AA180" s="109"/>
      <c r="AB180" s="119"/>
      <c r="AC180" s="107"/>
      <c r="AD180" s="107"/>
      <c r="AE180" s="121">
        <v>0.65539351851851857</v>
      </c>
      <c r="AF180" s="111">
        <v>26841</v>
      </c>
      <c r="AG180" s="33"/>
      <c r="AI180" s="30"/>
      <c r="AJ180" s="30"/>
      <c r="AK180" s="30"/>
      <c r="AL180" s="30"/>
      <c r="AM180" s="30"/>
      <c r="AN180" s="30"/>
      <c r="AO180" s="30"/>
      <c r="AP180" s="30"/>
      <c r="AQ180" s="30"/>
      <c r="AR180" s="30"/>
    </row>
    <row r="181" spans="1:44" ht="15.75" customHeight="1" thickBot="1" x14ac:dyDescent="0.25">
      <c r="A181" s="115">
        <f t="shared" si="28"/>
        <v>133</v>
      </c>
      <c r="B181" s="116"/>
      <c r="C181" s="116"/>
      <c r="D181" s="115">
        <v>-1084</v>
      </c>
      <c r="E181" s="117"/>
      <c r="F181" s="143">
        <v>45215</v>
      </c>
      <c r="G181" s="144">
        <f t="shared" si="23"/>
        <v>10</v>
      </c>
      <c r="H181" s="144">
        <f t="shared" si="24"/>
        <v>16</v>
      </c>
      <c r="I181" s="145" t="str">
        <f t="shared" si="25"/>
        <v/>
      </c>
      <c r="J181" s="107"/>
      <c r="K181" s="144" t="str">
        <f t="shared" si="26"/>
        <v/>
      </c>
      <c r="L181" s="149" t="s">
        <v>296</v>
      </c>
      <c r="M181" s="147">
        <f t="shared" si="27"/>
        <v>0.71630787037037047</v>
      </c>
      <c r="N181" s="148" t="str">
        <f t="shared" si="30"/>
        <v/>
      </c>
      <c r="O181" s="148">
        <f t="shared" si="29"/>
        <v>0.60310185185185183</v>
      </c>
      <c r="P181" s="108"/>
      <c r="Q181" s="109"/>
      <c r="R181" s="109"/>
      <c r="S181" s="109"/>
      <c r="T181" s="109"/>
      <c r="U181" s="110"/>
      <c r="V181" s="109"/>
      <c r="W181" s="109"/>
      <c r="X181" s="109"/>
      <c r="Y181" s="119"/>
      <c r="Z181" s="109"/>
      <c r="AA181" s="109"/>
      <c r="AB181" s="119"/>
      <c r="AC181" s="107"/>
      <c r="AD181" s="107"/>
      <c r="AE181" s="121">
        <v>1.2974537037037036E-2</v>
      </c>
      <c r="AF181" s="111">
        <v>26832</v>
      </c>
      <c r="AG181" s="33"/>
      <c r="AI181" s="30"/>
      <c r="AJ181" s="30"/>
      <c r="AK181" s="30"/>
      <c r="AL181" s="30"/>
      <c r="AM181" s="30"/>
      <c r="AN181" s="30"/>
      <c r="AO181" s="30"/>
      <c r="AP181" s="30"/>
      <c r="AQ181" s="30"/>
      <c r="AR181" s="30"/>
    </row>
    <row r="182" spans="1:44" ht="15.75" customHeight="1" thickBot="1" x14ac:dyDescent="0.25">
      <c r="A182" s="115">
        <f t="shared" si="28"/>
        <v>134</v>
      </c>
      <c r="B182" s="116"/>
      <c r="C182" s="116"/>
      <c r="D182" s="115">
        <v>-1083</v>
      </c>
      <c r="E182" s="117"/>
      <c r="F182" s="143">
        <v>44998</v>
      </c>
      <c r="G182" s="144">
        <f t="shared" si="23"/>
        <v>3</v>
      </c>
      <c r="H182" s="144">
        <f t="shared" si="24"/>
        <v>13</v>
      </c>
      <c r="I182" s="145" t="str">
        <f t="shared" si="25"/>
        <v/>
      </c>
      <c r="J182" s="107" t="s">
        <v>28</v>
      </c>
      <c r="K182" s="144" t="str">
        <f t="shared" si="26"/>
        <v>Day 5</v>
      </c>
      <c r="L182" s="115" t="s">
        <v>295</v>
      </c>
      <c r="M182" s="147">
        <f t="shared" si="27"/>
        <v>1.4281018518518518</v>
      </c>
      <c r="N182" s="148">
        <f t="shared" si="30"/>
        <v>0.31421296296296286</v>
      </c>
      <c r="O182" s="148" t="str">
        <f t="shared" si="29"/>
        <v/>
      </c>
      <c r="P182" s="108"/>
      <c r="Q182" s="109"/>
      <c r="R182" s="109"/>
      <c r="S182" s="109"/>
      <c r="T182" s="109"/>
      <c r="U182" s="110"/>
      <c r="V182" s="109"/>
      <c r="W182" s="109"/>
      <c r="X182" s="109"/>
      <c r="Y182" s="119"/>
      <c r="Z182" s="109"/>
      <c r="AA182" s="109"/>
      <c r="AB182" s="119"/>
      <c r="AC182" s="107"/>
      <c r="AD182" s="107"/>
      <c r="AE182" s="121">
        <v>0.72468749999999993</v>
      </c>
      <c r="AF182" s="111">
        <v>26825</v>
      </c>
      <c r="AG182" s="33"/>
      <c r="AI182" s="30"/>
      <c r="AJ182" s="30"/>
      <c r="AK182" s="30"/>
      <c r="AL182" s="30"/>
      <c r="AM182" s="30"/>
      <c r="AN182" s="30"/>
      <c r="AO182" s="30"/>
      <c r="AP182" s="30"/>
      <c r="AQ182" s="30"/>
      <c r="AR182" s="30"/>
    </row>
    <row r="183" spans="1:44" ht="15.75" customHeight="1" thickBot="1" x14ac:dyDescent="0.25">
      <c r="A183" s="115">
        <f t="shared" si="28"/>
        <v>135</v>
      </c>
      <c r="B183" s="116"/>
      <c r="C183" s="116"/>
      <c r="D183" s="115">
        <v>-1083</v>
      </c>
      <c r="E183" s="117"/>
      <c r="F183" s="143">
        <v>45174</v>
      </c>
      <c r="G183" s="144">
        <f t="shared" si="23"/>
        <v>9</v>
      </c>
      <c r="H183" s="144">
        <f t="shared" si="24"/>
        <v>5</v>
      </c>
      <c r="I183" s="145" t="str">
        <f t="shared" si="25"/>
        <v>PM Friday</v>
      </c>
      <c r="J183" s="107" t="s">
        <v>18</v>
      </c>
      <c r="K183" s="146" t="str">
        <f t="shared" si="26"/>
        <v>Day 7</v>
      </c>
      <c r="L183" s="115" t="s">
        <v>295</v>
      </c>
      <c r="M183" s="147">
        <f t="shared" si="27"/>
        <v>1.6384606481481483</v>
      </c>
      <c r="N183" s="148" t="str">
        <f t="shared" si="30"/>
        <v/>
      </c>
      <c r="O183" s="148">
        <f t="shared" si="29"/>
        <v>0.52457175925925936</v>
      </c>
      <c r="P183" s="108"/>
      <c r="Q183" s="109"/>
      <c r="R183" s="109"/>
      <c r="S183" s="109"/>
      <c r="T183" s="109"/>
      <c r="U183" s="110"/>
      <c r="V183" s="109"/>
      <c r="W183" s="109"/>
      <c r="X183" s="109"/>
      <c r="Y183" s="119"/>
      <c r="Z183" s="109"/>
      <c r="AA183" s="109"/>
      <c r="AB183" s="119"/>
      <c r="AC183" s="107"/>
      <c r="AD183" s="107"/>
      <c r="AE183" s="121">
        <v>0.93563657407407408</v>
      </c>
      <c r="AF183" s="111">
        <v>26816</v>
      </c>
      <c r="AG183" s="33"/>
      <c r="AI183" s="30"/>
      <c r="AJ183" s="30"/>
      <c r="AK183" s="30"/>
      <c r="AL183" s="30"/>
      <c r="AM183" s="30"/>
      <c r="AN183" s="30"/>
      <c r="AO183" s="30"/>
      <c r="AP183" s="30"/>
      <c r="AQ183" s="30"/>
      <c r="AR183" s="30"/>
    </row>
    <row r="184" spans="1:44" ht="15.75" customHeight="1" thickBot="1" x14ac:dyDescent="0.25">
      <c r="A184" s="115">
        <f t="shared" si="28"/>
        <v>136</v>
      </c>
      <c r="B184" s="116"/>
      <c r="C184" s="116"/>
      <c r="D184" s="115">
        <v>-1082</v>
      </c>
      <c r="E184" s="117"/>
      <c r="F184" s="143">
        <v>44987</v>
      </c>
      <c r="G184" s="144">
        <f t="shared" si="23"/>
        <v>3</v>
      </c>
      <c r="H184" s="144">
        <f t="shared" si="24"/>
        <v>2</v>
      </c>
      <c r="I184" s="145" t="str">
        <f t="shared" si="25"/>
        <v/>
      </c>
      <c r="J184" s="107" t="s">
        <v>23</v>
      </c>
      <c r="K184" s="144" t="str">
        <f t="shared" si="26"/>
        <v>Day 2</v>
      </c>
      <c r="L184" s="115" t="s">
        <v>298</v>
      </c>
      <c r="M184" s="147">
        <f t="shared" si="27"/>
        <v>1.5378703703703702</v>
      </c>
      <c r="N184" s="148">
        <f t="shared" si="30"/>
        <v>0.42398148148148129</v>
      </c>
      <c r="O184" s="148" t="str">
        <f t="shared" si="29"/>
        <v/>
      </c>
      <c r="P184" s="108"/>
      <c r="Q184" s="109"/>
      <c r="R184" s="109"/>
      <c r="S184" s="109"/>
      <c r="T184" s="109"/>
      <c r="U184" s="110"/>
      <c r="V184" s="109"/>
      <c r="W184" s="109"/>
      <c r="X184" s="109"/>
      <c r="Y184" s="119"/>
      <c r="Z184" s="109"/>
      <c r="AA184" s="109"/>
      <c r="AB184" s="119"/>
      <c r="AC184" s="107"/>
      <c r="AD184" s="107"/>
      <c r="AE184" s="121">
        <v>0.83494212962962966</v>
      </c>
      <c r="AF184" s="111">
        <v>26807</v>
      </c>
      <c r="AG184" s="33"/>
      <c r="AI184" s="30"/>
      <c r="AJ184" s="30"/>
      <c r="AK184" s="30"/>
      <c r="AL184" s="30"/>
      <c r="AM184" s="30"/>
      <c r="AN184" s="30"/>
      <c r="AO184" s="30"/>
      <c r="AP184" s="30"/>
      <c r="AQ184" s="30"/>
      <c r="AR184" s="30"/>
    </row>
    <row r="185" spans="1:44" ht="15.75" customHeight="1" thickBot="1" x14ac:dyDescent="0.25">
      <c r="A185" s="115">
        <f t="shared" si="28"/>
        <v>137</v>
      </c>
      <c r="B185" s="116"/>
      <c r="C185" s="116"/>
      <c r="D185" s="115">
        <v>-1082</v>
      </c>
      <c r="E185" s="117"/>
      <c r="F185" s="143">
        <v>45164</v>
      </c>
      <c r="G185" s="144">
        <f t="shared" si="23"/>
        <v>8</v>
      </c>
      <c r="H185" s="144">
        <f t="shared" si="24"/>
        <v>26</v>
      </c>
      <c r="I185" s="145" t="str">
        <f t="shared" si="25"/>
        <v/>
      </c>
      <c r="J185" s="107" t="s">
        <v>16</v>
      </c>
      <c r="K185" s="144" t="str">
        <f t="shared" si="26"/>
        <v>Day 4</v>
      </c>
      <c r="L185" s="115" t="s">
        <v>294</v>
      </c>
      <c r="M185" s="147">
        <f t="shared" si="27"/>
        <v>1.3149537037037038</v>
      </c>
      <c r="N185" s="148">
        <f t="shared" si="30"/>
        <v>0.20106481481481486</v>
      </c>
      <c r="O185" s="148" t="str">
        <f t="shared" si="29"/>
        <v/>
      </c>
      <c r="P185" s="108"/>
      <c r="Q185" s="109"/>
      <c r="R185" s="109"/>
      <c r="S185" s="109"/>
      <c r="T185" s="109"/>
      <c r="U185" s="110"/>
      <c r="V185" s="109"/>
      <c r="W185" s="109"/>
      <c r="X185" s="109"/>
      <c r="Y185" s="119"/>
      <c r="Z185" s="109"/>
      <c r="AA185" s="109"/>
      <c r="AB185" s="119"/>
      <c r="AC185" s="107"/>
      <c r="AD185" s="107"/>
      <c r="AE185" s="121">
        <v>0.61192129629629632</v>
      </c>
      <c r="AF185" s="111">
        <v>26798</v>
      </c>
      <c r="AG185" s="33"/>
      <c r="AI185" s="30"/>
      <c r="AJ185" s="30"/>
      <c r="AK185" s="30"/>
      <c r="AL185" s="30"/>
      <c r="AM185" s="30"/>
      <c r="AN185" s="30"/>
      <c r="AO185" s="30"/>
      <c r="AP185" s="30"/>
      <c r="AQ185" s="30"/>
      <c r="AR185" s="30"/>
    </row>
    <row r="186" spans="1:44" ht="15.75" customHeight="1" thickBot="1" x14ac:dyDescent="0.25">
      <c r="A186" s="115">
        <f t="shared" si="28"/>
        <v>138</v>
      </c>
      <c r="B186" s="116"/>
      <c r="C186" s="116"/>
      <c r="D186" s="115">
        <v>-1081</v>
      </c>
      <c r="E186" s="117"/>
      <c r="F186" s="143">
        <v>44976</v>
      </c>
      <c r="G186" s="144">
        <f t="shared" si="23"/>
        <v>2</v>
      </c>
      <c r="H186" s="144">
        <f t="shared" si="24"/>
        <v>19</v>
      </c>
      <c r="I186" s="145" t="str">
        <f t="shared" si="25"/>
        <v>AM 6th Day</v>
      </c>
      <c r="J186" s="107" t="s">
        <v>18</v>
      </c>
      <c r="K186" s="144" t="str">
        <f t="shared" si="26"/>
        <v>Day 6</v>
      </c>
      <c r="L186" s="115" t="s">
        <v>295</v>
      </c>
      <c r="M186" s="147">
        <f t="shared" si="27"/>
        <v>1.5391550925925925</v>
      </c>
      <c r="N186" s="148">
        <f t="shared" si="30"/>
        <v>0.4252662037037036</v>
      </c>
      <c r="O186" s="148" t="str">
        <f t="shared" si="29"/>
        <v/>
      </c>
      <c r="P186" s="108"/>
      <c r="Q186" s="109"/>
      <c r="R186" s="109"/>
      <c r="S186" s="109"/>
      <c r="T186" s="109"/>
      <c r="U186" s="110"/>
      <c r="V186" s="109"/>
      <c r="W186" s="109"/>
      <c r="X186" s="109"/>
      <c r="Y186" s="119"/>
      <c r="Z186" s="109"/>
      <c r="AA186" s="109"/>
      <c r="AB186" s="119"/>
      <c r="AC186" s="107"/>
      <c r="AD186" s="107"/>
      <c r="AE186" s="121">
        <v>0.83601851851851849</v>
      </c>
      <c r="AF186" s="111">
        <v>26789</v>
      </c>
      <c r="AG186" s="33"/>
      <c r="AI186" s="30"/>
      <c r="AJ186" s="30"/>
      <c r="AK186" s="30"/>
      <c r="AL186" s="30"/>
      <c r="AM186" s="30"/>
      <c r="AN186" s="30"/>
      <c r="AO186" s="30"/>
      <c r="AP186" s="30"/>
      <c r="AQ186" s="30"/>
      <c r="AR186" s="30"/>
    </row>
    <row r="187" spans="1:44" ht="15.75" customHeight="1" thickBot="1" x14ac:dyDescent="0.25">
      <c r="A187" s="115">
        <f t="shared" si="28"/>
        <v>139</v>
      </c>
      <c r="B187" s="116"/>
      <c r="C187" s="116"/>
      <c r="D187" s="115">
        <v>-1081</v>
      </c>
      <c r="E187" s="117"/>
      <c r="F187" s="143">
        <v>45154</v>
      </c>
      <c r="G187" s="144">
        <f t="shared" si="23"/>
        <v>8</v>
      </c>
      <c r="H187" s="144">
        <f t="shared" si="24"/>
        <v>16</v>
      </c>
      <c r="I187" s="145" t="str">
        <f t="shared" si="25"/>
        <v/>
      </c>
      <c r="J187" s="107" t="s">
        <v>23</v>
      </c>
      <c r="K187" s="144" t="str">
        <f t="shared" si="26"/>
        <v>Day 3</v>
      </c>
      <c r="L187" s="115" t="s">
        <v>295</v>
      </c>
      <c r="M187" s="147">
        <f t="shared" si="27"/>
        <v>0.94915509259259268</v>
      </c>
      <c r="N187" s="148" t="str">
        <f t="shared" si="30"/>
        <v/>
      </c>
      <c r="O187" s="148">
        <f t="shared" si="29"/>
        <v>0.83594907407407426</v>
      </c>
      <c r="P187" s="108"/>
      <c r="Q187" s="109"/>
      <c r="R187" s="109"/>
      <c r="S187" s="109"/>
      <c r="T187" s="109"/>
      <c r="U187" s="110"/>
      <c r="V187" s="109"/>
      <c r="W187" s="109"/>
      <c r="X187" s="109"/>
      <c r="Y187" s="119"/>
      <c r="Z187" s="109"/>
      <c r="AA187" s="109"/>
      <c r="AB187" s="119"/>
      <c r="AC187" s="107"/>
      <c r="AD187" s="107"/>
      <c r="AE187" s="121">
        <v>0.24591435185185184</v>
      </c>
      <c r="AF187" s="111">
        <v>26780</v>
      </c>
      <c r="AG187" s="33"/>
      <c r="AI187" s="30"/>
      <c r="AJ187" s="30"/>
      <c r="AK187" s="30"/>
      <c r="AL187" s="30"/>
      <c r="AM187" s="30"/>
      <c r="AN187" s="30"/>
      <c r="AO187" s="30"/>
      <c r="AP187" s="30"/>
      <c r="AQ187" s="30"/>
      <c r="AR187" s="30"/>
    </row>
    <row r="188" spans="1:44" ht="15.75" customHeight="1" thickBot="1" x14ac:dyDescent="0.25">
      <c r="A188" s="115">
        <f t="shared" si="28"/>
        <v>140</v>
      </c>
      <c r="B188" s="116"/>
      <c r="C188" s="116"/>
      <c r="D188" s="115">
        <v>-1080</v>
      </c>
      <c r="E188" s="117"/>
      <c r="F188" s="143">
        <v>44936</v>
      </c>
      <c r="G188" s="144">
        <f t="shared" si="23"/>
        <v>1</v>
      </c>
      <c r="H188" s="144">
        <f t="shared" si="24"/>
        <v>10</v>
      </c>
      <c r="I188" s="145" t="str">
        <f t="shared" si="25"/>
        <v/>
      </c>
      <c r="J188" s="107"/>
      <c r="K188" s="144" t="str">
        <f t="shared" si="26"/>
        <v/>
      </c>
      <c r="L188" s="149" t="s">
        <v>296</v>
      </c>
      <c r="M188" s="147">
        <f t="shared" si="27"/>
        <v>1.2131018518518519</v>
      </c>
      <c r="N188" s="148">
        <f t="shared" si="30"/>
        <v>9.9212962962963003E-2</v>
      </c>
      <c r="O188" s="148" t="str">
        <f t="shared" si="29"/>
        <v/>
      </c>
      <c r="P188" s="108"/>
      <c r="Q188" s="109"/>
      <c r="R188" s="109"/>
      <c r="S188" s="109"/>
      <c r="T188" s="109"/>
      <c r="U188" s="110"/>
      <c r="V188" s="109"/>
      <c r="W188" s="109"/>
      <c r="X188" s="109"/>
      <c r="Y188" s="119"/>
      <c r="Z188" s="109"/>
      <c r="AA188" s="109"/>
      <c r="AB188" s="119"/>
      <c r="AC188" s="107"/>
      <c r="AD188" s="107"/>
      <c r="AE188" s="121">
        <v>0.50976851851851845</v>
      </c>
      <c r="AF188" s="111">
        <v>26772</v>
      </c>
      <c r="AG188" s="33"/>
      <c r="AI188" s="30"/>
      <c r="AJ188" s="30"/>
      <c r="AK188" s="30"/>
      <c r="AL188" s="30"/>
      <c r="AM188" s="30"/>
      <c r="AN188" s="30"/>
      <c r="AO188" s="30"/>
      <c r="AP188" s="30"/>
      <c r="AQ188" s="30"/>
      <c r="AR188" s="30"/>
    </row>
    <row r="189" spans="1:44" ht="15.75" customHeight="1" thickBot="1" x14ac:dyDescent="0.25">
      <c r="A189" s="115">
        <f t="shared" si="28"/>
        <v>141</v>
      </c>
      <c r="B189" s="116"/>
      <c r="C189" s="116"/>
      <c r="D189" s="115">
        <v>-1080</v>
      </c>
      <c r="E189" s="117"/>
      <c r="F189" s="143">
        <v>44966</v>
      </c>
      <c r="G189" s="144">
        <f t="shared" si="23"/>
        <v>2</v>
      </c>
      <c r="H189" s="144">
        <f t="shared" si="24"/>
        <v>9</v>
      </c>
      <c r="I189" s="145" t="str">
        <f t="shared" si="25"/>
        <v/>
      </c>
      <c r="J189" s="107"/>
      <c r="K189" s="144" t="str">
        <f t="shared" si="26"/>
        <v/>
      </c>
      <c r="L189" s="149" t="s">
        <v>296</v>
      </c>
      <c r="M189" s="147">
        <f t="shared" si="27"/>
        <v>0.73685185185185187</v>
      </c>
      <c r="N189" s="148" t="str">
        <f t="shared" si="30"/>
        <v/>
      </c>
      <c r="O189" s="148">
        <f t="shared" si="29"/>
        <v>0.62364583333333323</v>
      </c>
      <c r="P189" s="108"/>
      <c r="Q189" s="109"/>
      <c r="R189" s="109"/>
      <c r="S189" s="109"/>
      <c r="T189" s="109"/>
      <c r="U189" s="110"/>
      <c r="V189" s="109"/>
      <c r="W189" s="109"/>
      <c r="X189" s="109"/>
      <c r="Y189" s="119"/>
      <c r="Z189" s="109"/>
      <c r="AA189" s="109"/>
      <c r="AB189" s="119"/>
      <c r="AC189" s="107"/>
      <c r="AD189" s="107"/>
      <c r="AE189" s="121">
        <v>3.3506944444444443E-2</v>
      </c>
      <c r="AF189" s="111">
        <v>26771</v>
      </c>
      <c r="AG189" s="33"/>
      <c r="AI189" s="30"/>
      <c r="AJ189" s="30"/>
      <c r="AK189" s="30"/>
      <c r="AL189" s="30"/>
      <c r="AM189" s="30"/>
      <c r="AN189" s="30"/>
      <c r="AO189" s="30"/>
      <c r="AP189" s="30"/>
      <c r="AQ189" s="30"/>
      <c r="AR189" s="30"/>
    </row>
    <row r="190" spans="1:44" ht="15.75" customHeight="1" thickBot="1" x14ac:dyDescent="0.25">
      <c r="A190" s="115">
        <f t="shared" si="28"/>
        <v>142</v>
      </c>
      <c r="B190" s="116"/>
      <c r="C190" s="116"/>
      <c r="D190" s="151">
        <v>-1080</v>
      </c>
      <c r="E190" s="117"/>
      <c r="F190" s="153">
        <v>45113</v>
      </c>
      <c r="G190" s="144">
        <f t="shared" si="23"/>
        <v>7</v>
      </c>
      <c r="H190" s="144">
        <f t="shared" si="24"/>
        <v>6</v>
      </c>
      <c r="I190" s="145" t="str">
        <f t="shared" si="25"/>
        <v/>
      </c>
      <c r="J190" s="107"/>
      <c r="K190" s="144" t="str">
        <f t="shared" si="26"/>
        <v/>
      </c>
      <c r="L190" s="149" t="s">
        <v>296</v>
      </c>
      <c r="M190" s="147">
        <f t="shared" si="27"/>
        <v>0.79096064814814815</v>
      </c>
      <c r="N190" s="148" t="str">
        <f t="shared" si="30"/>
        <v/>
      </c>
      <c r="O190" s="148">
        <f t="shared" si="29"/>
        <v>0.67775462962962951</v>
      </c>
      <c r="P190" s="108"/>
      <c r="Q190" s="109"/>
      <c r="R190" s="109"/>
      <c r="S190" s="109"/>
      <c r="T190" s="109"/>
      <c r="U190" s="110"/>
      <c r="V190" s="109"/>
      <c r="W190" s="109"/>
      <c r="X190" s="109"/>
      <c r="Y190" s="119"/>
      <c r="Z190" s="109"/>
      <c r="AA190" s="109"/>
      <c r="AB190" s="119"/>
      <c r="AC190" s="107"/>
      <c r="AD190" s="107"/>
      <c r="AE190" s="122">
        <v>8.7523148148148155E-2</v>
      </c>
      <c r="AF190" s="112">
        <v>26763</v>
      </c>
      <c r="AG190" s="123">
        <f t="shared" ref="AG190" si="31">($AE190+1-TIME(INT($AF190/3600),INT(MOD($AF190/3600,60)),MOD($AF190,60)))</f>
        <v>0.79096064814814815</v>
      </c>
      <c r="AH190" s="125">
        <f>AG190-M190</f>
        <v>0</v>
      </c>
      <c r="AI190" s="30"/>
      <c r="AJ190" s="30"/>
      <c r="AK190" s="30"/>
      <c r="AL190" s="30"/>
      <c r="AM190" s="30"/>
      <c r="AN190" s="30"/>
      <c r="AO190" s="30"/>
      <c r="AP190" s="30"/>
      <c r="AQ190" s="30"/>
      <c r="AR190" s="30"/>
    </row>
    <row r="191" spans="1:44" ht="129" thickBot="1" x14ac:dyDescent="0.3">
      <c r="A191" s="115">
        <f t="shared" si="28"/>
        <v>143</v>
      </c>
      <c r="B191" s="55">
        <v>1</v>
      </c>
      <c r="C191" s="102">
        <v>1</v>
      </c>
      <c r="D191" s="203">
        <v>-1082</v>
      </c>
      <c r="E191" s="204"/>
      <c r="F191" s="103">
        <v>43703</v>
      </c>
      <c r="G191" s="102">
        <f>MONTH(F191)</f>
        <v>8</v>
      </c>
      <c r="H191" s="102">
        <f>DAY(F191)</f>
        <v>26</v>
      </c>
      <c r="I191" s="104" t="str">
        <f t="shared" ref="I191:I204" si="32">IF(AND(K191="Day 6",N191&lt;&gt;""),"AM 6th Day",IF(AND(K191="Day 7",N191&lt;&gt;""),"AM 7th Day",IF(AND(J191="Thu",N191=""),"PM Friday",IF(AND(J191="Fri",N191=""),"PM Saturday",""))))</f>
        <v/>
      </c>
      <c r="J191" s="105" t="s">
        <v>16</v>
      </c>
      <c r="K191" s="105" t="str">
        <f t="shared" ref="K191:K254" si="33">IF(M191&lt;&gt;"",IF(O191&lt;&gt;"",IF(J191="Sun","Day 3",IF(J191="Mon","Day 4",IF(J191="Tue","Day 5",IF(J191="Wed","Day 6",IF(J191="Thu","Day 7",IF(J191="Fri","Day 1",IF(J191="Sat","Day 2",""))))))),IF(OR(O191&gt;=AB191,O191&gt;=AA191,O191&gt;=Z191),IF(J191="Sun","Day 2",IF(J191="Mon","Day 3",IF(J191="Tue","Day 4",IF(J191="Wed","Day 5",IF(J191="Thu","Day 6",IF(J191="Fri","Day 7",IF(J191="Sat","Day 1",""))))))))),"")</f>
        <v>Day 4</v>
      </c>
      <c r="L191" s="106" t="s">
        <v>17</v>
      </c>
      <c r="M191" s="53">
        <v>0.28888888888888892</v>
      </c>
      <c r="N191" s="98">
        <f t="shared" ref="N191:N222" si="34">IF((M191-$AF$46)&gt;$AG$48,IF((M191-$AF$46)&lt;$AG$46,M191-$AF$46,""),"")</f>
        <v>0.17500000000000004</v>
      </c>
      <c r="O191" s="99" t="str">
        <f t="shared" ref="O191:O207" si="35">IF(($M191-$AF$46)&gt;$AG$48,IF(($M191-$AF$46)&gt;$AG$46,$M191-$AF$46,""),IF($AF$47-$AF$46+$M191+$AG$47&gt;$AG$46,($AF$47-$AF$46+$M191+$AG$47),""))</f>
        <v/>
      </c>
      <c r="P191" s="55"/>
      <c r="Q191" s="78"/>
      <c r="R191" s="25"/>
      <c r="S191" s="78">
        <v>0.26422453703703702</v>
      </c>
      <c r="T191" s="25" t="s">
        <v>279</v>
      </c>
      <c r="U191" s="25" t="s">
        <v>148</v>
      </c>
      <c r="V191" s="23">
        <f t="shared" ref="V191:V207" si="36">AM191</f>
        <v>0.26118055555555558</v>
      </c>
      <c r="W191" s="23"/>
      <c r="X191" s="23" t="s">
        <v>160</v>
      </c>
      <c r="Y191" s="53">
        <v>0.25555555555555559</v>
      </c>
      <c r="Z191" s="23">
        <f>AR191</f>
        <v>0.74186342592592591</v>
      </c>
      <c r="AA191" s="54">
        <v>0.73375000000000001</v>
      </c>
      <c r="AB191" s="55"/>
      <c r="AC191" s="205" t="s">
        <v>280</v>
      </c>
      <c r="AD191" s="206"/>
      <c r="AE191" s="113">
        <v>0.61192129629629632</v>
      </c>
      <c r="AF191" s="111">
        <v>26798</v>
      </c>
      <c r="AG191" s="123">
        <f t="shared" ref="AG191:AG254" si="37">($AE191+1-TIME(INT($AF191/3600),INT(MOD($AF191/3600,60)),MOD($AF191,60)))</f>
        <v>1.3149537037037038</v>
      </c>
      <c r="AH191" s="125">
        <f t="shared" ref="AH191:AH254" si="38">AG191-M191</f>
        <v>1.0260648148148148</v>
      </c>
      <c r="AI191" s="5">
        <f t="shared" ref="AI191:AI222" si="39">(3.14159265358979 - ((3.14159265358979 - 3.14159265358979 + (0.0430398*SIN(2*((MOD(4.8949504201433+628.331969753199*((367*$D191-INT(7*($D191+INT(($G191+9)/12))/4)+INT(275*$G191/9)+$H191-730531.5)/36525),6.28318530718))+(0.033423*SIN(MOD(6.2400408+628.3019501*((367*$D191-INT(7*($D191+INT(($G191+9)/12))/4)+INT(275*$G191/9)+$H191-730531.5)/36525),6.28318530718))+0.00034907*SIN(2*(MOD(6.2400408+628.3019501*((367*$D191-INT(7*($D191+INT(($G191+9)/12))/4)+INT(275*$G191/9)+$H191-730531.5)/36525),6.28318530718)))))) - 0.00092502*SIN(4*((MOD(4.8949504201433+628.331969753199*((367*$D191-INT(7*($D191+INT(($G191+9)/12))/4)+INT(275*$G191/9)+$H191-730531.5)/36525),6.28318530718))+(0.033423*SIN(MOD(6.2400408+628.3019501*((367*$D191-INT(7*($D191+INT(($G191+9)/12))/4)+INT(275*$G191/9)+$H191-730531.5)/36525),6.28318530718))+0.00034907*SIN(2*(MOD(6.2400408+628.3019501*((367*$D191-INT(7*($D191+INT(($G191+9)/12))/4)+INT(275*$G191/9)+$H191-730531.5)/36525),6.28318530718)))))) - (0.033423*SIN(MOD(6.2400408+628.3019501*((367*$D191-INT(7*($D191+INT(($G191+9)/12))/4)+INT(275*$G191/9)+$H191-730531.5)/36525),6.28318530718))+0.00034907*SIN(2*(MOD(6.2400408+628.3019501*((367*$D191-INT(7*($D191+INT(($G191+9)/12))/4)+INT(275*$G191/9)+$H191-730531.5)/36525),6.28318530718))))))+0.017453293*$AW$509 + $AW$512*(ACOS((SIN(0.017453293*$AW$511) - SIN(0.017453293*$AW$508)*SIN(ASIN(SIN(0.409093-0.0002269*((367*$D191-INT(7*($D191+INT(($G191+9)/12))/4)+INT(275*$G191/9)+$H191-730531.5)/36525))*SIN((MOD(4.8949504201433+628.331969753199*((367*$D191-INT(7*($D191+INT(($G191+9)/12))/4)+INT(275*$G191/9)+$H191-730531.5)/36525),6.28318530718))+(0.033423*SIN(MOD(6.2400408+628.3019501*((367*$D191-INT(7*($D191+INT(($G191+9)/12))/4)+INT(275*$G191/9)+$H191-730531.5)/36525),6.28318530718))+0.00034907*SIN(2*(MOD(6.2400408+628.3019501*((367*$D191-INT(7*($D191+INT(($G191+9)/12))/4)+INT(275*$G191/9)+$H191-730531.5)/36525),6.28318530718))))))))/(COS(0.017453293*$AW$508)*COS(ASIN(SIN(0.409093-0.0002269*((367*$D191-INT(7*($D191+INT(($G191+9)/12))/4)+INT(275*$G191/9)+$H191-730531.5)/36525))*SIN((MOD(4.8949504201433+628.331969753199*((367*$D191-INT(7*($D191+INT(($G191+9)/12))/4)+INT(275*$G191/9)+$H191-730531.5)/36525),6.28318530718))+(0.033423*SIN(MOD(6.2400408+628.3019501*((367*$D191-INT(7*($D191+INT(($G191+9)/12))/4)+INT(275*$G191/9)+$H191-730531.5)/36525),6.28318530718))+0.00034907*SIN(2*(MOD(6.2400408+628.3019501*((367*$D191-INT(7*($D191+INT(($G191+9)/12))/4)+INT(275*$G191/9)+$H191-730531.5)/36525),6.28318530718))))))))))))*57.29577951/15 + $AW$510</f>
        <v>6.2705933836589542</v>
      </c>
      <c r="AJ191">
        <f>INT(AI191)</f>
        <v>6</v>
      </c>
      <c r="AK191">
        <f>INT((AI191-AJ191)*60)</f>
        <v>16</v>
      </c>
      <c r="AL191">
        <f>INT(AI191-((AI191-(AJ191/60)*60)/60)*60)</f>
        <v>6</v>
      </c>
      <c r="AM191" s="7">
        <f>TIME(AJ191,AK191,AL191)</f>
        <v>0.26118055555555558</v>
      </c>
      <c r="AN191" s="5">
        <f t="shared" ref="AN191:AN222" si="40">(3.14159265358979 - ((3.14159265358979 - 3.14159265358979 + (0.0430398*SIN(2*((MOD(4.8949504201433+628.331969753199*((367*$D191-INT(7*($D191+INT(($G191+9)/12))/4)+INT(275*$G191/9)+$H191-730531.5)/36525),6.28318530718))+(0.033423*SIN(MOD(6.2400408+628.3019501*((367*$D191-INT(7*($D191+INT(($G191+9)/12))/4)+INT(275*$G191/9)+$H191-730531.5)/36525),6.28318530718))+0.00034907*SIN(2*(MOD(6.2400408+628.3019501*((367*$D191-INT(7*($D191+INT(($G191+9)/12))/4)+INT(275*$G191/9)+$H191-730531.5)/36525),6.28318530718)))))) - 0.00092502*SIN(4*((MOD(4.8949504201433+628.331969753199*((367*$D191-INT(7*($D191+INT(($G191+9)/12))/4)+INT(275*$G191/9)+$H191-730531.5)/36525),6.28318530718))+(0.033423*SIN(MOD(6.2400408+628.3019501*((367*$D191-INT(7*($D191+INT(($G191+9)/12))/4)+INT(275*$G191/9)+$H191-730531.5)/36525),6.28318530718))+0.00034907*SIN(2*(MOD(6.2400408+628.3019501*((367*$D191-INT(7*($D191+INT(($G191+9)/12))/4)+INT(275*$G191/9)+$H191-730531.5)/36525),6.28318530718)))))) - (0.033423*SIN(MOD(6.2400408+628.3019501*((367*$D191-INT(7*($D191+INT(($G191+9)/12))/4)+INT(275*$G191/9)+$H191-730531.5)/36525),6.28318530718))+0.00034907*SIN(2*(MOD(6.2400408+628.3019501*((367*$D191-INT(7*($D191+INT(($G191+9)/12))/4)+INT(275*$G191/9)+$H191-730531.5)/36525),6.28318530718))))))+0.017453293*$AW$509 - $AW$512*(ACOS((SIN(0.017453293*$AW$511) - SIN(0.017453293*$AW$508)*SIN(ASIN(SIN(0.409093-0.0002269*((367*$D191-INT(7*($D191+INT(($G191+9)/12))/4)+INT(275*$G191/9)+$H191-730531.5)/36525))*SIN((MOD(4.8949504201433+628.331969753199*((367*$D191-INT(7*($D191+INT(($G191+9)/12))/4)+INT(275*$G191/9)+$H191-730531.5)/36525),6.28318530718))+(0.033423*SIN(MOD(6.2400408+628.3019501*((367*$D191-INT(7*($D191+INT(($G191+9)/12))/4)+INT(275*$G191/9)+$H191-730531.5)/36525),6.28318530718))+0.00034907*SIN(2*(MOD(6.2400408+628.3019501*((367*$D191-INT(7*($D191+INT(($G191+9)/12))/4)+INT(275*$G191/9)+$H191-730531.5)/36525),6.28318530718))))))))/(COS(0.017453293*$AW$508)*COS(ASIN(SIN(0.409093-0.0002269*((367*$D191-INT(7*($D191+INT(($G191+9)/12))/4)+INT(275*$G191/9)+$H191-730531.5)/36525))*SIN((MOD(4.8949504201433+628.331969753199*((367*$D191-INT(7*($D191+INT(($G191+9)/12))/4)+INT(275*$G191/9)+$H191-730531.5)/36525),6.28318530718))+(0.033423*SIN(MOD(6.2400408+628.3019501*((367*$D191-INT(7*($D191+INT(($G191+9)/12))/4)+INT(275*$G191/9)+$H191-730531.5)/36525),6.28318530718))+0.00034907*SIN(2*(MOD(6.2400408+628.3019501*((367*$D191-INT(7*($D191+INT(($G191+9)/12))/4)+INT(275*$G191/9)+$H191-730531.5)/36525),6.28318530718))))))))))))*57.29577951/15 + $AW$510</f>
        <v>17.801884602620671</v>
      </c>
      <c r="AO191">
        <f>INT(AN191)</f>
        <v>17</v>
      </c>
      <c r="AP191">
        <f>INT((AN191-AO191)*60)</f>
        <v>48</v>
      </c>
      <c r="AQ191">
        <f>INT(AN191-((AN191-(AO191/60)*60)/60)*60)</f>
        <v>17</v>
      </c>
      <c r="AR191" s="7">
        <f>TIME(AO191,AP191,AQ191)</f>
        <v>0.74186342592592591</v>
      </c>
    </row>
    <row r="192" spans="1:44" ht="15.75" customHeight="1" thickBot="1" x14ac:dyDescent="0.3">
      <c r="A192" s="115">
        <f t="shared" si="28"/>
        <v>144</v>
      </c>
      <c r="B192" s="50">
        <f>B191+1</f>
        <v>2</v>
      </c>
      <c r="C192" s="39"/>
      <c r="D192" s="161">
        <v>-1081</v>
      </c>
      <c r="E192" s="161"/>
      <c r="F192" s="36">
        <v>43515</v>
      </c>
      <c r="G192" s="14">
        <f t="shared" ref="G192:G246" si="41">MONTH(F192)</f>
        <v>2</v>
      </c>
      <c r="H192" s="14">
        <f t="shared" ref="H192:H246" si="42">DAY(F192)</f>
        <v>19</v>
      </c>
      <c r="I192" s="94" t="str">
        <f t="shared" si="32"/>
        <v>AM 6th Day</v>
      </c>
      <c r="J192" s="38" t="s">
        <v>18</v>
      </c>
      <c r="K192" s="9" t="str">
        <f t="shared" si="33"/>
        <v>Day 6</v>
      </c>
      <c r="L192" s="14" t="s">
        <v>19</v>
      </c>
      <c r="M192" s="51">
        <v>0.52083333333333337</v>
      </c>
      <c r="N192" s="17">
        <f t="shared" si="34"/>
        <v>0.4069444444444445</v>
      </c>
      <c r="O192" s="10" t="str">
        <f t="shared" si="35"/>
        <v/>
      </c>
      <c r="P192" s="56"/>
      <c r="Q192" s="11"/>
      <c r="R192" s="12"/>
      <c r="S192" s="11">
        <v>0.24828703703703703</v>
      </c>
      <c r="T192" s="12" t="s">
        <v>130</v>
      </c>
      <c r="U192" s="12"/>
      <c r="V192" s="11">
        <f t="shared" si="36"/>
        <v>0.24658564814814818</v>
      </c>
      <c r="W192" s="11"/>
      <c r="X192" s="11"/>
      <c r="Y192" s="9"/>
      <c r="Z192" s="11">
        <f t="shared" ref="Z192:Z246" si="43">AR192</f>
        <v>0.77659722222222216</v>
      </c>
      <c r="AA192" s="9"/>
      <c r="AB192" s="9"/>
      <c r="AC192" s="207"/>
      <c r="AD192" s="207"/>
      <c r="AE192" s="113">
        <v>0.83601851851851849</v>
      </c>
      <c r="AF192" s="111">
        <v>26789</v>
      </c>
      <c r="AG192" s="123">
        <f t="shared" si="37"/>
        <v>1.5391550925925925</v>
      </c>
      <c r="AH192" s="125">
        <f t="shared" si="38"/>
        <v>1.0183217592592593</v>
      </c>
      <c r="AI192" s="5">
        <f t="shared" si="39"/>
        <v>5.9201914418234258</v>
      </c>
      <c r="AJ192">
        <f t="shared" ref="AJ192:AJ248" si="44">INT(AI192)</f>
        <v>5</v>
      </c>
      <c r="AK192">
        <f t="shared" ref="AK192:AK248" si="45">INT((AI192-AJ192)*60)</f>
        <v>55</v>
      </c>
      <c r="AL192">
        <f t="shared" ref="AL192:AL248" si="46">INT(AI192-((AI192-(AJ192/60)*60)/60)*60)</f>
        <v>5</v>
      </c>
      <c r="AM192" s="7">
        <f t="shared" ref="AM192:AM248" si="47">TIME(AJ192,AK192,AL192)</f>
        <v>0.24658564814814818</v>
      </c>
      <c r="AN192" s="5">
        <f t="shared" si="40"/>
        <v>18.646415850143416</v>
      </c>
      <c r="AO192">
        <f t="shared" ref="AO192:AO248" si="48">INT(AN192)</f>
        <v>18</v>
      </c>
      <c r="AP192">
        <f t="shared" ref="AP192:AP248" si="49">INT((AN192-AO192)*60)</f>
        <v>38</v>
      </c>
      <c r="AQ192">
        <f t="shared" ref="AQ192:AQ248" si="50">INT(AN192-((AN192-(AO192/60)*60)/60)*60)</f>
        <v>18</v>
      </c>
      <c r="AR192" s="7">
        <f t="shared" ref="AR192:AR248" si="51">TIME(AO192,AP192,AQ192)</f>
        <v>0.77659722222222216</v>
      </c>
    </row>
    <row r="193" spans="1:44" ht="169" customHeight="1" thickBot="1" x14ac:dyDescent="0.3">
      <c r="A193" s="115">
        <f t="shared" si="28"/>
        <v>145</v>
      </c>
      <c r="B193" s="50">
        <f t="shared" ref="B193:B246" si="52">B192+1</f>
        <v>3</v>
      </c>
      <c r="C193" s="9">
        <v>2</v>
      </c>
      <c r="D193" s="161">
        <v>-1081</v>
      </c>
      <c r="E193" s="161"/>
      <c r="F193" s="35">
        <v>43692</v>
      </c>
      <c r="G193" s="9">
        <f t="shared" si="41"/>
        <v>8</v>
      </c>
      <c r="H193" s="9">
        <f t="shared" si="42"/>
        <v>15</v>
      </c>
      <c r="I193" s="94" t="str">
        <f t="shared" si="32"/>
        <v/>
      </c>
      <c r="J193" s="9" t="s">
        <v>20</v>
      </c>
      <c r="K193" s="9" t="str">
        <f t="shared" si="33"/>
        <v>Day 2</v>
      </c>
      <c r="L193" s="14" t="s">
        <v>21</v>
      </c>
      <c r="M193" s="51">
        <v>0.9277777777777777</v>
      </c>
      <c r="N193" s="10" t="str">
        <f t="shared" si="34"/>
        <v/>
      </c>
      <c r="O193" s="15">
        <f t="shared" si="35"/>
        <v>0.81388888888888877</v>
      </c>
      <c r="P193" s="9" t="s">
        <v>22</v>
      </c>
      <c r="Q193" s="11"/>
      <c r="R193" s="20" t="s">
        <v>257</v>
      </c>
      <c r="S193" s="11">
        <v>0.23025462962962961</v>
      </c>
      <c r="T193" s="12" t="s">
        <v>130</v>
      </c>
      <c r="U193" s="12"/>
      <c r="V193" s="11">
        <f t="shared" si="36"/>
        <v>0.26187500000000002</v>
      </c>
      <c r="W193" s="11"/>
      <c r="X193" s="11"/>
      <c r="Y193" s="9"/>
      <c r="Z193" s="11">
        <f t="shared" si="43"/>
        <v>0.73908564814814814</v>
      </c>
      <c r="AA193" s="57">
        <v>0.74346064814814816</v>
      </c>
      <c r="AB193" s="51">
        <v>0.74652777777777779</v>
      </c>
      <c r="AC193" s="202"/>
      <c r="AD193" s="202"/>
      <c r="AE193" s="113">
        <v>0.24591435185185184</v>
      </c>
      <c r="AF193" s="111">
        <v>26780</v>
      </c>
      <c r="AG193" s="123">
        <f t="shared" si="37"/>
        <v>0.94915509259259268</v>
      </c>
      <c r="AH193" s="125">
        <f t="shared" si="38"/>
        <v>2.1377314814814974E-2</v>
      </c>
      <c r="AI193" s="5">
        <f t="shared" si="39"/>
        <v>6.2973183761101774</v>
      </c>
      <c r="AJ193">
        <f t="shared" si="44"/>
        <v>6</v>
      </c>
      <c r="AK193">
        <f t="shared" si="45"/>
        <v>17</v>
      </c>
      <c r="AL193">
        <f t="shared" si="46"/>
        <v>6</v>
      </c>
      <c r="AM193" s="7">
        <f t="shared" si="47"/>
        <v>0.26187500000000002</v>
      </c>
      <c r="AN193" s="5">
        <f t="shared" si="40"/>
        <v>17.741373643975976</v>
      </c>
      <c r="AO193">
        <f t="shared" si="48"/>
        <v>17</v>
      </c>
      <c r="AP193">
        <f t="shared" si="49"/>
        <v>44</v>
      </c>
      <c r="AQ193">
        <f t="shared" si="50"/>
        <v>17</v>
      </c>
      <c r="AR193" s="7">
        <f t="shared" si="51"/>
        <v>0.73908564814814814</v>
      </c>
    </row>
    <row r="194" spans="1:44" ht="17" thickBot="1" x14ac:dyDescent="0.3">
      <c r="A194" s="115">
        <f t="shared" si="28"/>
        <v>146</v>
      </c>
      <c r="B194" s="50">
        <f t="shared" si="52"/>
        <v>4</v>
      </c>
      <c r="C194" s="39"/>
      <c r="D194" s="161">
        <v>-1080</v>
      </c>
      <c r="E194" s="161"/>
      <c r="F194" s="36">
        <v>43475</v>
      </c>
      <c r="G194" s="14">
        <f t="shared" si="41"/>
        <v>1</v>
      </c>
      <c r="H194" s="14">
        <f t="shared" si="42"/>
        <v>10</v>
      </c>
      <c r="I194" s="94" t="str">
        <f t="shared" si="32"/>
        <v/>
      </c>
      <c r="J194" s="38" t="s">
        <v>23</v>
      </c>
      <c r="K194" s="9" t="str">
        <f t="shared" si="33"/>
        <v>Day 2</v>
      </c>
      <c r="L194" s="8" t="s">
        <v>24</v>
      </c>
      <c r="M194" s="51">
        <v>0.17916666666666667</v>
      </c>
      <c r="N194" s="10">
        <f t="shared" si="34"/>
        <v>6.5277777777777782E-2</v>
      </c>
      <c r="O194" s="10" t="str">
        <f t="shared" si="35"/>
        <v/>
      </c>
      <c r="P194" s="9"/>
      <c r="Q194" s="11"/>
      <c r="R194" s="12"/>
      <c r="S194" s="11">
        <v>0.24842592592592594</v>
      </c>
      <c r="T194" s="12" t="s">
        <v>130</v>
      </c>
      <c r="U194" s="12"/>
      <c r="V194" s="11">
        <f t="shared" si="36"/>
        <v>0.2333912037037037</v>
      </c>
      <c r="W194" s="11"/>
      <c r="X194" s="11"/>
      <c r="Y194" s="9"/>
      <c r="Z194" s="11">
        <f t="shared" si="43"/>
        <v>0.77104166666666663</v>
      </c>
      <c r="AA194" s="56"/>
      <c r="AB194" s="56"/>
      <c r="AC194" s="202"/>
      <c r="AD194" s="202"/>
      <c r="AE194" s="113">
        <v>0.50976851851851845</v>
      </c>
      <c r="AF194" s="111">
        <v>26772</v>
      </c>
      <c r="AG194" s="123">
        <f t="shared" si="37"/>
        <v>1.2131018518518519</v>
      </c>
      <c r="AH194" s="125">
        <f t="shared" si="38"/>
        <v>1.0339351851851852</v>
      </c>
      <c r="AI194" s="5">
        <f t="shared" si="39"/>
        <v>5.6003644159680332</v>
      </c>
      <c r="AJ194">
        <f t="shared" si="44"/>
        <v>5</v>
      </c>
      <c r="AK194">
        <f t="shared" si="45"/>
        <v>36</v>
      </c>
      <c r="AL194">
        <f t="shared" si="46"/>
        <v>5</v>
      </c>
      <c r="AM194" s="7">
        <f t="shared" si="47"/>
        <v>0.2333912037037037</v>
      </c>
      <c r="AN194" s="5">
        <f t="shared" si="40"/>
        <v>18.504383711449169</v>
      </c>
      <c r="AO194">
        <f t="shared" si="48"/>
        <v>18</v>
      </c>
      <c r="AP194">
        <f t="shared" si="49"/>
        <v>30</v>
      </c>
      <c r="AQ194">
        <f t="shared" si="50"/>
        <v>18</v>
      </c>
      <c r="AR194" s="7">
        <f t="shared" si="51"/>
        <v>0.77104166666666663</v>
      </c>
    </row>
    <row r="195" spans="1:44" ht="17" thickBot="1" x14ac:dyDescent="0.3">
      <c r="A195" s="115">
        <f t="shared" si="28"/>
        <v>147</v>
      </c>
      <c r="B195" s="50">
        <f t="shared" si="52"/>
        <v>5</v>
      </c>
      <c r="C195" s="39"/>
      <c r="D195" s="161">
        <v>-1080</v>
      </c>
      <c r="E195" s="161"/>
      <c r="F195" s="36">
        <v>43504</v>
      </c>
      <c r="G195" s="14">
        <f t="shared" si="41"/>
        <v>2</v>
      </c>
      <c r="H195" s="14">
        <f t="shared" si="42"/>
        <v>8</v>
      </c>
      <c r="I195" s="94" t="str">
        <f t="shared" si="32"/>
        <v/>
      </c>
      <c r="J195" s="38" t="s">
        <v>25</v>
      </c>
      <c r="K195" s="9" t="str">
        <f t="shared" si="33"/>
        <v>Day 4</v>
      </c>
      <c r="L195" s="8" t="s">
        <v>24</v>
      </c>
      <c r="M195" s="51">
        <v>0.72361111111111109</v>
      </c>
      <c r="N195" s="10" t="str">
        <f t="shared" si="34"/>
        <v/>
      </c>
      <c r="O195" s="10">
        <f t="shared" si="35"/>
        <v>0.60972222222222217</v>
      </c>
      <c r="P195" s="9"/>
      <c r="Q195" s="11"/>
      <c r="R195" s="12"/>
      <c r="S195" s="11">
        <v>0.23731481481481484</v>
      </c>
      <c r="T195" s="12" t="s">
        <v>130</v>
      </c>
      <c r="U195" s="12"/>
      <c r="V195" s="11">
        <f t="shared" si="36"/>
        <v>0.24311342592592591</v>
      </c>
      <c r="W195" s="11"/>
      <c r="X195" s="11"/>
      <c r="Y195" s="9"/>
      <c r="Z195" s="11">
        <f t="shared" si="43"/>
        <v>0.77729166666666671</v>
      </c>
      <c r="AA195" s="56"/>
      <c r="AB195" s="56"/>
      <c r="AC195" s="202"/>
      <c r="AD195" s="202"/>
      <c r="AE195" s="113">
        <v>3.3506944444444443E-2</v>
      </c>
      <c r="AF195" s="111">
        <v>26771</v>
      </c>
      <c r="AG195" s="123">
        <f t="shared" si="37"/>
        <v>0.73685185185185187</v>
      </c>
      <c r="AH195" s="125">
        <f t="shared" si="38"/>
        <v>1.3240740740740775E-2</v>
      </c>
      <c r="AI195" s="5">
        <f t="shared" si="39"/>
        <v>5.8388508461996969</v>
      </c>
      <c r="AJ195">
        <f t="shared" si="44"/>
        <v>5</v>
      </c>
      <c r="AK195">
        <f t="shared" si="45"/>
        <v>50</v>
      </c>
      <c r="AL195">
        <f t="shared" si="46"/>
        <v>5</v>
      </c>
      <c r="AM195" s="7">
        <f t="shared" si="47"/>
        <v>0.24311342592592591</v>
      </c>
      <c r="AN195" s="5">
        <f t="shared" si="40"/>
        <v>18.654265811608219</v>
      </c>
      <c r="AO195">
        <f t="shared" si="48"/>
        <v>18</v>
      </c>
      <c r="AP195">
        <f t="shared" si="49"/>
        <v>39</v>
      </c>
      <c r="AQ195">
        <f t="shared" si="50"/>
        <v>18</v>
      </c>
      <c r="AR195" s="7">
        <f t="shared" si="51"/>
        <v>0.77729166666666671</v>
      </c>
    </row>
    <row r="196" spans="1:44" ht="17" thickBot="1" x14ac:dyDescent="0.3">
      <c r="A196" s="115">
        <f t="shared" si="28"/>
        <v>148</v>
      </c>
      <c r="B196" s="50">
        <f t="shared" si="52"/>
        <v>6</v>
      </c>
      <c r="C196" s="39"/>
      <c r="D196" s="161">
        <v>-1080</v>
      </c>
      <c r="E196" s="161"/>
      <c r="F196" s="35">
        <v>43651</v>
      </c>
      <c r="G196" s="9">
        <f t="shared" si="41"/>
        <v>7</v>
      </c>
      <c r="H196" s="9">
        <f t="shared" si="42"/>
        <v>5</v>
      </c>
      <c r="I196" s="94" t="str">
        <f t="shared" si="32"/>
        <v/>
      </c>
      <c r="J196" s="38" t="s">
        <v>16</v>
      </c>
      <c r="K196" s="9" t="str">
        <f t="shared" si="33"/>
        <v>Day 5</v>
      </c>
      <c r="L196" s="8" t="s">
        <v>24</v>
      </c>
      <c r="M196" s="51">
        <v>0.75624999999999998</v>
      </c>
      <c r="N196" s="10" t="str">
        <f t="shared" si="34"/>
        <v/>
      </c>
      <c r="O196" s="10">
        <f t="shared" si="35"/>
        <v>0.64236111111111105</v>
      </c>
      <c r="P196" s="9"/>
      <c r="Q196" s="11"/>
      <c r="R196" s="12"/>
      <c r="S196" s="11">
        <v>0.25171296296296297</v>
      </c>
      <c r="T196" s="12" t="s">
        <v>130</v>
      </c>
      <c r="U196" s="12"/>
      <c r="V196" s="11">
        <f t="shared" si="36"/>
        <v>0.25770833333333332</v>
      </c>
      <c r="W196" s="11"/>
      <c r="X196" s="11"/>
      <c r="Y196" s="9"/>
      <c r="Z196" s="11">
        <f t="shared" si="43"/>
        <v>0.73144675925925917</v>
      </c>
      <c r="AA196" s="56"/>
      <c r="AB196" s="56"/>
      <c r="AC196" s="202"/>
      <c r="AD196" s="202"/>
      <c r="AE196" s="113">
        <v>8.7523148148148155E-2</v>
      </c>
      <c r="AF196" s="111">
        <v>26763</v>
      </c>
      <c r="AG196" s="123">
        <f t="shared" si="37"/>
        <v>0.79096064814814815</v>
      </c>
      <c r="AH196" s="125">
        <f t="shared" si="38"/>
        <v>3.4710648148148171E-2</v>
      </c>
      <c r="AI196" s="5">
        <f t="shared" si="39"/>
        <v>6.1910226510866915</v>
      </c>
      <c r="AJ196">
        <f t="shared" si="44"/>
        <v>6</v>
      </c>
      <c r="AK196">
        <f t="shared" si="45"/>
        <v>11</v>
      </c>
      <c r="AL196">
        <f t="shared" si="46"/>
        <v>6</v>
      </c>
      <c r="AM196" s="7">
        <f t="shared" si="47"/>
        <v>0.25770833333333332</v>
      </c>
      <c r="AN196" s="5">
        <f t="shared" si="40"/>
        <v>17.553192651374854</v>
      </c>
      <c r="AO196">
        <f t="shared" si="48"/>
        <v>17</v>
      </c>
      <c r="AP196">
        <f t="shared" si="49"/>
        <v>33</v>
      </c>
      <c r="AQ196">
        <f t="shared" si="50"/>
        <v>17</v>
      </c>
      <c r="AR196" s="7">
        <f t="shared" si="51"/>
        <v>0.73144675925925917</v>
      </c>
    </row>
    <row r="197" spans="1:44" ht="71" thickBot="1" x14ac:dyDescent="0.3">
      <c r="A197" s="115">
        <f t="shared" si="28"/>
        <v>149</v>
      </c>
      <c r="B197" s="50">
        <f t="shared" si="52"/>
        <v>7</v>
      </c>
      <c r="C197" s="39"/>
      <c r="D197" s="161">
        <v>-1080</v>
      </c>
      <c r="E197" s="161"/>
      <c r="F197" s="35">
        <v>43681</v>
      </c>
      <c r="G197" s="9">
        <f t="shared" si="41"/>
        <v>8</v>
      </c>
      <c r="H197" s="9">
        <f t="shared" si="42"/>
        <v>4</v>
      </c>
      <c r="I197" s="94" t="str">
        <f t="shared" si="32"/>
        <v>AM 6th Day</v>
      </c>
      <c r="J197" s="38" t="s">
        <v>18</v>
      </c>
      <c r="K197" s="9" t="str">
        <f t="shared" si="33"/>
        <v>Day 6</v>
      </c>
      <c r="L197" s="8" t="s">
        <v>24</v>
      </c>
      <c r="M197" s="51">
        <v>0.34513888888888888</v>
      </c>
      <c r="N197" s="10">
        <f t="shared" si="34"/>
        <v>0.23125000000000001</v>
      </c>
      <c r="O197" s="10" t="str">
        <f t="shared" si="35"/>
        <v/>
      </c>
      <c r="P197" s="9"/>
      <c r="Q197" s="11"/>
      <c r="R197" s="12"/>
      <c r="S197" s="11">
        <v>0.26456018518518515</v>
      </c>
      <c r="T197" s="12" t="s">
        <v>131</v>
      </c>
      <c r="U197" s="12"/>
      <c r="V197" s="11">
        <f t="shared" si="36"/>
        <v>0.26187500000000002</v>
      </c>
      <c r="W197" s="11"/>
      <c r="X197" s="11"/>
      <c r="Y197" s="57">
        <v>0.26225694444444442</v>
      </c>
      <c r="Z197" s="11">
        <f t="shared" si="43"/>
        <v>0.73630787037037038</v>
      </c>
      <c r="AA197" s="56"/>
      <c r="AB197" s="56"/>
      <c r="AC197" s="202"/>
      <c r="AD197" s="202"/>
      <c r="AE197" s="113">
        <v>0.6546643518518519</v>
      </c>
      <c r="AF197" s="111">
        <v>26762</v>
      </c>
      <c r="AG197" s="123">
        <f t="shared" si="37"/>
        <v>1.358113425925926</v>
      </c>
      <c r="AH197" s="125">
        <f t="shared" si="38"/>
        <v>1.0129745370370371</v>
      </c>
      <c r="AI197" s="5">
        <f t="shared" si="39"/>
        <v>6.2961687949109626</v>
      </c>
      <c r="AJ197">
        <f t="shared" si="44"/>
        <v>6</v>
      </c>
      <c r="AK197">
        <f t="shared" si="45"/>
        <v>17</v>
      </c>
      <c r="AL197">
        <f t="shared" si="46"/>
        <v>6</v>
      </c>
      <c r="AM197" s="7">
        <f t="shared" si="47"/>
        <v>0.26187500000000002</v>
      </c>
      <c r="AN197" s="5">
        <f t="shared" si="40"/>
        <v>17.682353177838557</v>
      </c>
      <c r="AO197">
        <f t="shared" si="48"/>
        <v>17</v>
      </c>
      <c r="AP197">
        <f t="shared" si="49"/>
        <v>40</v>
      </c>
      <c r="AQ197">
        <f t="shared" si="50"/>
        <v>17</v>
      </c>
      <c r="AR197" s="7">
        <f t="shared" si="51"/>
        <v>0.73630787037037038</v>
      </c>
    </row>
    <row r="198" spans="1:44" ht="145" thickBot="1" x14ac:dyDescent="0.3">
      <c r="A198" s="115">
        <f t="shared" si="28"/>
        <v>150</v>
      </c>
      <c r="B198" s="50">
        <f t="shared" si="52"/>
        <v>8</v>
      </c>
      <c r="C198" s="9">
        <v>3</v>
      </c>
      <c r="D198" s="161">
        <v>-1080</v>
      </c>
      <c r="E198" s="161"/>
      <c r="F198" s="35">
        <v>43828</v>
      </c>
      <c r="G198" s="9">
        <f t="shared" si="41"/>
        <v>12</v>
      </c>
      <c r="H198" s="9">
        <f t="shared" si="42"/>
        <v>29</v>
      </c>
      <c r="I198" s="94" t="str">
        <f t="shared" si="32"/>
        <v>PM Friday</v>
      </c>
      <c r="J198" s="9" t="s">
        <v>18</v>
      </c>
      <c r="K198" s="9" t="str">
        <f t="shared" si="33"/>
        <v>Day 7</v>
      </c>
      <c r="L198" s="14" t="s">
        <v>19</v>
      </c>
      <c r="M198" s="51">
        <v>0.76874999999999993</v>
      </c>
      <c r="N198" s="10" t="str">
        <f t="shared" si="34"/>
        <v/>
      </c>
      <c r="O198" s="15">
        <f t="shared" si="35"/>
        <v>0.65486111111111101</v>
      </c>
      <c r="P198" s="9"/>
      <c r="Q198" s="11"/>
      <c r="R198" s="20" t="s">
        <v>273</v>
      </c>
      <c r="S198" s="11">
        <v>0.21752314814814813</v>
      </c>
      <c r="T198" s="12" t="s">
        <v>130</v>
      </c>
      <c r="U198" s="16" t="s">
        <v>148</v>
      </c>
      <c r="V198" s="11">
        <f t="shared" si="36"/>
        <v>0.22991898148148149</v>
      </c>
      <c r="W198" s="11"/>
      <c r="X198" s="11"/>
      <c r="Y198" s="9"/>
      <c r="Z198" s="11">
        <f t="shared" si="43"/>
        <v>0.76687500000000008</v>
      </c>
      <c r="AA198" s="51"/>
      <c r="AB198" s="51">
        <v>0.77013888888888893</v>
      </c>
      <c r="AC198" s="202"/>
      <c r="AD198" s="202"/>
      <c r="AE198" s="113">
        <v>9.5613425925925921E-2</v>
      </c>
      <c r="AF198" s="111">
        <v>26754</v>
      </c>
      <c r="AG198" s="123">
        <f t="shared" si="37"/>
        <v>0.79846064814814799</v>
      </c>
      <c r="AH198" s="125">
        <f t="shared" si="38"/>
        <v>2.9710648148148056E-2</v>
      </c>
      <c r="AI198" s="5">
        <f t="shared" si="39"/>
        <v>5.5305070402268877</v>
      </c>
      <c r="AJ198">
        <f t="shared" si="44"/>
        <v>5</v>
      </c>
      <c r="AK198">
        <f t="shared" si="45"/>
        <v>31</v>
      </c>
      <c r="AL198">
        <f t="shared" si="46"/>
        <v>5</v>
      </c>
      <c r="AM198" s="7">
        <f t="shared" si="47"/>
        <v>0.22991898148148149</v>
      </c>
      <c r="AN198" s="5">
        <f t="shared" si="40"/>
        <v>18.403432763949048</v>
      </c>
      <c r="AO198">
        <f t="shared" si="48"/>
        <v>18</v>
      </c>
      <c r="AP198">
        <f t="shared" si="49"/>
        <v>24</v>
      </c>
      <c r="AQ198">
        <f t="shared" si="50"/>
        <v>18</v>
      </c>
      <c r="AR198" s="7">
        <f t="shared" si="51"/>
        <v>0.76687500000000008</v>
      </c>
    </row>
    <row r="199" spans="1:44" ht="185" customHeight="1" thickBot="1" x14ac:dyDescent="0.3">
      <c r="A199" s="115">
        <f t="shared" si="28"/>
        <v>151</v>
      </c>
      <c r="B199" s="50">
        <f t="shared" si="52"/>
        <v>9</v>
      </c>
      <c r="C199" s="14">
        <v>4</v>
      </c>
      <c r="D199" s="165">
        <v>-1079</v>
      </c>
      <c r="E199" s="165"/>
      <c r="F199" s="36">
        <v>43640</v>
      </c>
      <c r="G199" s="14">
        <f t="shared" si="41"/>
        <v>6</v>
      </c>
      <c r="H199" s="14">
        <f t="shared" si="42"/>
        <v>24</v>
      </c>
      <c r="I199" s="94" t="str">
        <f t="shared" si="32"/>
        <v/>
      </c>
      <c r="J199" s="21" t="s">
        <v>20</v>
      </c>
      <c r="K199" s="21" t="str">
        <f t="shared" si="33"/>
        <v>Day 2</v>
      </c>
      <c r="L199" s="14" t="s">
        <v>26</v>
      </c>
      <c r="M199" s="51">
        <v>0.79999999999999993</v>
      </c>
      <c r="N199" s="10" t="str">
        <f t="shared" si="34"/>
        <v/>
      </c>
      <c r="O199" s="15">
        <f t="shared" si="35"/>
        <v>0.68611111111111101</v>
      </c>
      <c r="P199" s="9" t="s">
        <v>27</v>
      </c>
      <c r="Q199" s="18"/>
      <c r="R199" s="16" t="s">
        <v>276</v>
      </c>
      <c r="S199" s="18">
        <v>0.24741898148148148</v>
      </c>
      <c r="T199" s="16" t="s">
        <v>130</v>
      </c>
      <c r="U199" s="16" t="s">
        <v>148</v>
      </c>
      <c r="V199" s="11">
        <f t="shared" si="36"/>
        <v>0.25562499999999999</v>
      </c>
      <c r="W199" s="11"/>
      <c r="X199" s="11"/>
      <c r="Y199" s="9"/>
      <c r="Z199" s="11">
        <f t="shared" si="43"/>
        <v>0.73075231481481484</v>
      </c>
      <c r="AA199" s="57">
        <v>0.73266203703703703</v>
      </c>
      <c r="AB199" s="51">
        <v>0.73819444444444438</v>
      </c>
      <c r="AC199" s="208" t="s">
        <v>278</v>
      </c>
      <c r="AD199" s="209"/>
      <c r="AE199" s="113">
        <v>0.12686342592592592</v>
      </c>
      <c r="AF199" s="111">
        <v>26745</v>
      </c>
      <c r="AG199" s="123">
        <f t="shared" si="37"/>
        <v>0.82981481481481478</v>
      </c>
      <c r="AH199" s="125">
        <f t="shared" si="38"/>
        <v>2.981481481481485E-2</v>
      </c>
      <c r="AI199" s="5">
        <f t="shared" si="39"/>
        <v>6.1371199175020008</v>
      </c>
      <c r="AJ199">
        <f t="shared" si="44"/>
        <v>6</v>
      </c>
      <c r="AK199">
        <f t="shared" si="45"/>
        <v>8</v>
      </c>
      <c r="AL199">
        <f t="shared" si="46"/>
        <v>6</v>
      </c>
      <c r="AM199" s="7">
        <f t="shared" si="47"/>
        <v>0.25562499999999999</v>
      </c>
      <c r="AN199" s="5">
        <f t="shared" si="40"/>
        <v>17.54713235883057</v>
      </c>
      <c r="AO199">
        <f t="shared" si="48"/>
        <v>17</v>
      </c>
      <c r="AP199">
        <f t="shared" si="49"/>
        <v>32</v>
      </c>
      <c r="AQ199">
        <f t="shared" si="50"/>
        <v>17</v>
      </c>
      <c r="AR199" s="7">
        <f t="shared" si="51"/>
        <v>0.73075231481481484</v>
      </c>
    </row>
    <row r="200" spans="1:44" ht="177" thickBot="1" x14ac:dyDescent="0.3">
      <c r="A200" s="115">
        <f t="shared" si="28"/>
        <v>152</v>
      </c>
      <c r="B200" s="50">
        <f t="shared" si="52"/>
        <v>10</v>
      </c>
      <c r="C200" s="9">
        <v>5</v>
      </c>
      <c r="D200" s="161">
        <v>-1079</v>
      </c>
      <c r="E200" s="161"/>
      <c r="F200" s="35">
        <v>43818</v>
      </c>
      <c r="G200" s="9">
        <f t="shared" si="41"/>
        <v>12</v>
      </c>
      <c r="H200" s="9">
        <f t="shared" si="42"/>
        <v>19</v>
      </c>
      <c r="I200" s="94" t="str">
        <f t="shared" si="32"/>
        <v/>
      </c>
      <c r="J200" s="9" t="s">
        <v>16</v>
      </c>
      <c r="K200" s="9" t="str">
        <f t="shared" si="33"/>
        <v>Day 4</v>
      </c>
      <c r="L200" s="14" t="s">
        <v>17</v>
      </c>
      <c r="M200" s="51">
        <v>0.4291666666666667</v>
      </c>
      <c r="N200" s="15">
        <f t="shared" si="34"/>
        <v>0.31527777777777782</v>
      </c>
      <c r="O200" s="10" t="str">
        <f t="shared" si="35"/>
        <v/>
      </c>
      <c r="P200" s="9"/>
      <c r="Q200" s="11"/>
      <c r="R200" s="12"/>
      <c r="S200" s="11">
        <v>0.22993055555555555</v>
      </c>
      <c r="T200" s="20" t="s">
        <v>277</v>
      </c>
      <c r="U200" s="16" t="s">
        <v>148</v>
      </c>
      <c r="V200" s="11">
        <f t="shared" si="36"/>
        <v>0.2285300925925926</v>
      </c>
      <c r="W200" s="11"/>
      <c r="X200" s="11"/>
      <c r="Y200" s="51">
        <v>0.22916666666666666</v>
      </c>
      <c r="Z200" s="11">
        <f t="shared" si="43"/>
        <v>0.76270833333333332</v>
      </c>
      <c r="AA200" s="51"/>
      <c r="AB200" s="51">
        <v>0.76666666666666661</v>
      </c>
      <c r="AC200" s="202"/>
      <c r="AD200" s="202"/>
      <c r="AE200" s="113">
        <v>0.75129629629629635</v>
      </c>
      <c r="AF200" s="111">
        <v>26737</v>
      </c>
      <c r="AG200" s="123">
        <f t="shared" si="37"/>
        <v>1.4543402777777779</v>
      </c>
      <c r="AH200" s="125">
        <f t="shared" si="38"/>
        <v>1.0251736111111112</v>
      </c>
      <c r="AI200" s="5">
        <f t="shared" si="39"/>
        <v>5.492689121403207</v>
      </c>
      <c r="AJ200">
        <f t="shared" si="44"/>
        <v>5</v>
      </c>
      <c r="AK200">
        <f t="shared" si="45"/>
        <v>29</v>
      </c>
      <c r="AL200">
        <f t="shared" si="46"/>
        <v>5</v>
      </c>
      <c r="AM200" s="7">
        <f t="shared" si="47"/>
        <v>0.2285300925925926</v>
      </c>
      <c r="AN200" s="5">
        <f t="shared" si="40"/>
        <v>18.307114464836335</v>
      </c>
      <c r="AO200">
        <f t="shared" si="48"/>
        <v>18</v>
      </c>
      <c r="AP200">
        <f t="shared" si="49"/>
        <v>18</v>
      </c>
      <c r="AQ200">
        <f t="shared" si="50"/>
        <v>18</v>
      </c>
      <c r="AR200" s="7">
        <f t="shared" si="51"/>
        <v>0.76270833333333332</v>
      </c>
    </row>
    <row r="201" spans="1:44" ht="65" thickBot="1" x14ac:dyDescent="0.3">
      <c r="A201" s="115">
        <f t="shared" si="28"/>
        <v>153</v>
      </c>
      <c r="B201" s="50">
        <f t="shared" si="52"/>
        <v>11</v>
      </c>
      <c r="C201" s="21">
        <v>6</v>
      </c>
      <c r="D201" s="210">
        <v>-1078</v>
      </c>
      <c r="E201" s="210"/>
      <c r="F201" s="46">
        <v>43629</v>
      </c>
      <c r="G201" s="21">
        <f t="shared" si="41"/>
        <v>6</v>
      </c>
      <c r="H201" s="21">
        <f t="shared" si="42"/>
        <v>13</v>
      </c>
      <c r="I201" s="94" t="str">
        <f t="shared" si="32"/>
        <v/>
      </c>
      <c r="J201" s="21" t="s">
        <v>28</v>
      </c>
      <c r="K201" s="21" t="str">
        <f t="shared" si="33"/>
        <v>Day 6</v>
      </c>
      <c r="L201" s="14" t="s">
        <v>17</v>
      </c>
      <c r="M201" s="51">
        <v>0.90069444444444446</v>
      </c>
      <c r="N201" s="10" t="str">
        <f t="shared" si="34"/>
        <v/>
      </c>
      <c r="O201" s="15">
        <f t="shared" si="35"/>
        <v>0.78680555555555554</v>
      </c>
      <c r="P201" s="9"/>
      <c r="Q201" s="18"/>
      <c r="R201" s="16" t="s">
        <v>275</v>
      </c>
      <c r="S201" s="18">
        <v>0.28141203703703704</v>
      </c>
      <c r="T201" s="16" t="s">
        <v>130</v>
      </c>
      <c r="U201" s="16" t="s">
        <v>148</v>
      </c>
      <c r="V201" s="11">
        <f t="shared" si="36"/>
        <v>0.25354166666666667</v>
      </c>
      <c r="W201" s="11"/>
      <c r="X201" s="11"/>
      <c r="Y201" s="9"/>
      <c r="Z201" s="11">
        <f t="shared" si="43"/>
        <v>0.73214120370370372</v>
      </c>
      <c r="AA201" s="51"/>
      <c r="AB201" s="51">
        <v>0.7368055555555556</v>
      </c>
      <c r="AC201" s="211" t="s">
        <v>285</v>
      </c>
      <c r="AD201" s="211"/>
      <c r="AE201" s="113">
        <v>0.22138888888888889</v>
      </c>
      <c r="AF201" s="111">
        <v>26728</v>
      </c>
      <c r="AG201" s="123">
        <f t="shared" si="37"/>
        <v>0.92453703703703694</v>
      </c>
      <c r="AH201" s="125">
        <f t="shared" si="38"/>
        <v>2.3842592592592471E-2</v>
      </c>
      <c r="AI201" s="5">
        <f t="shared" si="39"/>
        <v>6.0894808006164594</v>
      </c>
      <c r="AJ201">
        <f t="shared" si="44"/>
        <v>6</v>
      </c>
      <c r="AK201">
        <f t="shared" si="45"/>
        <v>5</v>
      </c>
      <c r="AL201">
        <f t="shared" si="46"/>
        <v>6</v>
      </c>
      <c r="AM201" s="7">
        <f t="shared" si="47"/>
        <v>0.25354166666666667</v>
      </c>
      <c r="AN201" s="5">
        <f t="shared" si="40"/>
        <v>17.573372109607273</v>
      </c>
      <c r="AO201">
        <f t="shared" si="48"/>
        <v>17</v>
      </c>
      <c r="AP201">
        <f t="shared" si="49"/>
        <v>34</v>
      </c>
      <c r="AQ201">
        <f t="shared" si="50"/>
        <v>17</v>
      </c>
      <c r="AR201" s="7">
        <f t="shared" si="51"/>
        <v>0.73214120370370372</v>
      </c>
    </row>
    <row r="202" spans="1:44" ht="197" customHeight="1" thickBot="1" x14ac:dyDescent="0.3">
      <c r="A202" s="115">
        <f t="shared" si="28"/>
        <v>154</v>
      </c>
      <c r="B202" s="50">
        <f t="shared" si="52"/>
        <v>12</v>
      </c>
      <c r="C202" s="9">
        <v>7</v>
      </c>
      <c r="D202" s="161">
        <v>-1078</v>
      </c>
      <c r="E202" s="161"/>
      <c r="F202" s="35">
        <v>43807</v>
      </c>
      <c r="G202" s="9">
        <f t="shared" si="41"/>
        <v>12</v>
      </c>
      <c r="H202" s="9">
        <f t="shared" si="42"/>
        <v>8</v>
      </c>
      <c r="I202" s="94" t="str">
        <f t="shared" si="32"/>
        <v/>
      </c>
      <c r="J202" s="9" t="s">
        <v>20</v>
      </c>
      <c r="K202" s="9" t="str">
        <f t="shared" si="33"/>
        <v>Day 2</v>
      </c>
      <c r="L202" s="14" t="s">
        <v>29</v>
      </c>
      <c r="M202" s="51">
        <v>0.96597222222222223</v>
      </c>
      <c r="N202" s="10" t="str">
        <f t="shared" si="34"/>
        <v/>
      </c>
      <c r="O202" s="15">
        <f t="shared" si="35"/>
        <v>0.8520833333333333</v>
      </c>
      <c r="P202" s="9" t="s">
        <v>30</v>
      </c>
      <c r="Q202" s="11"/>
      <c r="R202" s="20" t="s">
        <v>273</v>
      </c>
      <c r="S202" s="11">
        <v>0.20954861111111112</v>
      </c>
      <c r="T202" s="12" t="s">
        <v>130</v>
      </c>
      <c r="U202" s="16" t="s">
        <v>148</v>
      </c>
      <c r="V202" s="11">
        <f t="shared" si="36"/>
        <v>0.2285300925925926</v>
      </c>
      <c r="W202" s="11"/>
      <c r="X202" s="11"/>
      <c r="Y202" s="9"/>
      <c r="Z202" s="11">
        <f t="shared" si="43"/>
        <v>0.75854166666666656</v>
      </c>
      <c r="AA202" s="57">
        <v>0.76518518518518519</v>
      </c>
      <c r="AB202" s="51">
        <v>0.76250000000000007</v>
      </c>
      <c r="AC202" s="202"/>
      <c r="AD202" s="202"/>
      <c r="AE202" s="113">
        <v>0.28241898148148148</v>
      </c>
      <c r="AF202" s="111">
        <v>26719</v>
      </c>
      <c r="AG202" s="123">
        <f t="shared" si="37"/>
        <v>0.98567129629629635</v>
      </c>
      <c r="AH202" s="125">
        <f t="shared" si="38"/>
        <v>1.9699074074074119E-2</v>
      </c>
      <c r="AI202" s="5">
        <f t="shared" si="39"/>
        <v>5.4852105708129697</v>
      </c>
      <c r="AJ202">
        <f t="shared" si="44"/>
        <v>5</v>
      </c>
      <c r="AK202">
        <f t="shared" si="45"/>
        <v>29</v>
      </c>
      <c r="AL202">
        <f t="shared" si="46"/>
        <v>5</v>
      </c>
      <c r="AM202" s="7">
        <f t="shared" si="47"/>
        <v>0.2285300925925926</v>
      </c>
      <c r="AN202" s="5">
        <f t="shared" si="40"/>
        <v>18.207879664458304</v>
      </c>
      <c r="AO202">
        <f t="shared" si="48"/>
        <v>18</v>
      </c>
      <c r="AP202">
        <f t="shared" si="49"/>
        <v>12</v>
      </c>
      <c r="AQ202">
        <f t="shared" si="50"/>
        <v>18</v>
      </c>
      <c r="AR202" s="7">
        <f t="shared" si="51"/>
        <v>0.75854166666666656</v>
      </c>
    </row>
    <row r="203" spans="1:44" ht="97" thickBot="1" x14ac:dyDescent="0.3">
      <c r="A203" s="115">
        <f t="shared" si="28"/>
        <v>155</v>
      </c>
      <c r="B203" s="50">
        <f t="shared" si="52"/>
        <v>13</v>
      </c>
      <c r="C203" s="9">
        <v>8</v>
      </c>
      <c r="D203" s="161">
        <v>-1077</v>
      </c>
      <c r="E203" s="161"/>
      <c r="F203" s="35">
        <v>43619</v>
      </c>
      <c r="G203" s="9">
        <f t="shared" si="41"/>
        <v>6</v>
      </c>
      <c r="H203" s="9">
        <f t="shared" si="42"/>
        <v>3</v>
      </c>
      <c r="I203" s="94" t="str">
        <f t="shared" si="32"/>
        <v/>
      </c>
      <c r="J203" s="9" t="s">
        <v>25</v>
      </c>
      <c r="K203" s="9" t="str">
        <f t="shared" si="33"/>
        <v>Day 3</v>
      </c>
      <c r="L203" s="14" t="s">
        <v>19</v>
      </c>
      <c r="M203" s="51">
        <v>0.28541666666666665</v>
      </c>
      <c r="N203" s="15">
        <f t="shared" si="34"/>
        <v>0.17152777777777778</v>
      </c>
      <c r="O203" s="10" t="str">
        <f t="shared" si="35"/>
        <v/>
      </c>
      <c r="P203" s="9"/>
      <c r="Q203" s="11"/>
      <c r="R203" s="12"/>
      <c r="S203" s="11">
        <v>0.26063657407407409</v>
      </c>
      <c r="T203" s="20" t="s">
        <v>274</v>
      </c>
      <c r="U203" s="16" t="s">
        <v>148</v>
      </c>
      <c r="V203" s="11">
        <f t="shared" si="36"/>
        <v>0.25215277777777778</v>
      </c>
      <c r="W203" s="11"/>
      <c r="X203" s="11"/>
      <c r="Y203" s="51">
        <v>0.26111111111111113</v>
      </c>
      <c r="Z203" s="11">
        <f t="shared" si="43"/>
        <v>0.73422453703703694</v>
      </c>
      <c r="AA203" s="9"/>
      <c r="AB203" s="9"/>
      <c r="AC203" s="202"/>
      <c r="AD203" s="202"/>
      <c r="AE203" s="113">
        <v>0.60032407407407407</v>
      </c>
      <c r="AF203" s="111">
        <v>26710</v>
      </c>
      <c r="AG203" s="123">
        <f t="shared" si="37"/>
        <v>1.3036805555555555</v>
      </c>
      <c r="AH203" s="125">
        <f t="shared" si="38"/>
        <v>1.0182638888888889</v>
      </c>
      <c r="AI203" s="5">
        <f t="shared" si="39"/>
        <v>6.0567397145957136</v>
      </c>
      <c r="AJ203">
        <f t="shared" si="44"/>
        <v>6</v>
      </c>
      <c r="AK203">
        <f t="shared" si="45"/>
        <v>3</v>
      </c>
      <c r="AL203">
        <f t="shared" si="46"/>
        <v>6</v>
      </c>
      <c r="AM203" s="7">
        <f t="shared" si="47"/>
        <v>0.25215277777777778</v>
      </c>
      <c r="AN203" s="5">
        <f t="shared" si="40"/>
        <v>17.626174908108059</v>
      </c>
      <c r="AO203">
        <f t="shared" si="48"/>
        <v>17</v>
      </c>
      <c r="AP203">
        <f t="shared" si="49"/>
        <v>37</v>
      </c>
      <c r="AQ203">
        <f t="shared" si="50"/>
        <v>17</v>
      </c>
      <c r="AR203" s="7">
        <f t="shared" si="51"/>
        <v>0.73422453703703694</v>
      </c>
    </row>
    <row r="204" spans="1:44" ht="71" thickBot="1" x14ac:dyDescent="0.3">
      <c r="A204" s="115">
        <f t="shared" si="28"/>
        <v>156</v>
      </c>
      <c r="B204" s="50">
        <f t="shared" si="52"/>
        <v>14</v>
      </c>
      <c r="C204" s="39"/>
      <c r="D204" s="161">
        <v>-1077</v>
      </c>
      <c r="E204" s="161"/>
      <c r="F204" s="35">
        <v>43797</v>
      </c>
      <c r="G204" s="9">
        <f t="shared" si="41"/>
        <v>11</v>
      </c>
      <c r="H204" s="9">
        <f t="shared" si="42"/>
        <v>28</v>
      </c>
      <c r="I204" s="94" t="str">
        <f t="shared" si="32"/>
        <v>AM 6th Day</v>
      </c>
      <c r="J204" s="38" t="s">
        <v>18</v>
      </c>
      <c r="K204" s="9" t="str">
        <f t="shared" si="33"/>
        <v>Day 6</v>
      </c>
      <c r="L204" s="14" t="s">
        <v>19</v>
      </c>
      <c r="M204" s="51">
        <v>0.22152777777777777</v>
      </c>
      <c r="N204" s="17">
        <f t="shared" si="34"/>
        <v>0.10763888888888888</v>
      </c>
      <c r="O204" s="10" t="str">
        <f t="shared" si="35"/>
        <v/>
      </c>
      <c r="P204" s="56"/>
      <c r="Q204" s="11"/>
      <c r="R204" s="12"/>
      <c r="S204" s="11">
        <v>0.23746527777777779</v>
      </c>
      <c r="T204" s="12" t="s">
        <v>130</v>
      </c>
      <c r="U204" s="12"/>
      <c r="V204" s="11">
        <f t="shared" si="36"/>
        <v>0.22922453703703705</v>
      </c>
      <c r="W204" s="11"/>
      <c r="X204" s="11"/>
      <c r="Y204" s="9"/>
      <c r="Z204" s="11">
        <f t="shared" si="43"/>
        <v>0.75506944444444446</v>
      </c>
      <c r="AA204" s="9"/>
      <c r="AB204" s="9"/>
      <c r="AC204" s="207"/>
      <c r="AD204" s="207"/>
      <c r="AE204" s="113">
        <v>0.52960648148148148</v>
      </c>
      <c r="AF204" s="111">
        <v>26701</v>
      </c>
      <c r="AG204" s="123">
        <f t="shared" si="37"/>
        <v>1.2330671296296298</v>
      </c>
      <c r="AH204" s="125">
        <f t="shared" si="38"/>
        <v>1.0115393518518521</v>
      </c>
      <c r="AI204" s="5">
        <f t="shared" si="39"/>
        <v>5.5103593072017558</v>
      </c>
      <c r="AJ204">
        <f t="shared" si="44"/>
        <v>5</v>
      </c>
      <c r="AK204">
        <f t="shared" si="45"/>
        <v>30</v>
      </c>
      <c r="AL204">
        <f t="shared" si="46"/>
        <v>5</v>
      </c>
      <c r="AM204" s="7">
        <f t="shared" si="47"/>
        <v>0.22922453703703705</v>
      </c>
      <c r="AN204" s="5">
        <f t="shared" si="40"/>
        <v>18.130379952467809</v>
      </c>
      <c r="AO204">
        <f t="shared" si="48"/>
        <v>18</v>
      </c>
      <c r="AP204">
        <f t="shared" si="49"/>
        <v>7</v>
      </c>
      <c r="AQ204">
        <f t="shared" si="50"/>
        <v>18</v>
      </c>
      <c r="AR204" s="7">
        <f t="shared" si="51"/>
        <v>0.75506944444444446</v>
      </c>
    </row>
    <row r="205" spans="1:44" ht="61" thickBot="1" x14ac:dyDescent="0.3">
      <c r="A205" s="115">
        <f t="shared" si="28"/>
        <v>157</v>
      </c>
      <c r="B205" s="50">
        <f t="shared" si="52"/>
        <v>15</v>
      </c>
      <c r="C205" s="39"/>
      <c r="D205" s="161">
        <v>-1076</v>
      </c>
      <c r="E205" s="161"/>
      <c r="F205" s="35">
        <v>43578</v>
      </c>
      <c r="G205" s="9">
        <f t="shared" si="41"/>
        <v>4</v>
      </c>
      <c r="H205" s="9">
        <f t="shared" si="42"/>
        <v>23</v>
      </c>
      <c r="I205" s="94" t="str">
        <f>IF(AND(K205="Day 6",N205&lt;&gt;""),"AM 6th Day",IF(AND(K205="Day 7",N205&lt;&gt;""),"AM 7th Day",IF(AND(J205="Thu",N205=""),"PM Friday",IF(AND(J205="Fri",N205=""),"PM Saturday",""))))</f>
        <v>PM Friday</v>
      </c>
      <c r="J205" s="38" t="s">
        <v>18</v>
      </c>
      <c r="K205" s="9" t="str">
        <f t="shared" si="33"/>
        <v>Day 7</v>
      </c>
      <c r="L205" s="8" t="s">
        <v>24</v>
      </c>
      <c r="M205" s="51">
        <v>0.63680555555555551</v>
      </c>
      <c r="N205" s="10" t="str">
        <f t="shared" si="34"/>
        <v/>
      </c>
      <c r="O205" s="10">
        <f t="shared" si="35"/>
        <v>0.52291666666666659</v>
      </c>
      <c r="P205" s="56"/>
      <c r="Q205" s="11"/>
      <c r="R205" s="12"/>
      <c r="S205" s="11">
        <v>0.24210648148148148</v>
      </c>
      <c r="T205" s="12" t="s">
        <v>130</v>
      </c>
      <c r="U205" s="12"/>
      <c r="V205" s="11">
        <f t="shared" si="36"/>
        <v>0.25145833333333334</v>
      </c>
      <c r="W205" s="11"/>
      <c r="X205" s="11"/>
      <c r="Y205" s="9"/>
      <c r="Z205" s="11">
        <f t="shared" si="43"/>
        <v>0.75159722222222225</v>
      </c>
      <c r="AA205" s="9"/>
      <c r="AB205" s="9"/>
      <c r="AC205" s="207"/>
      <c r="AD205" s="207"/>
      <c r="AE205" s="113">
        <v>0.96244212962962961</v>
      </c>
      <c r="AF205" s="111">
        <v>26693</v>
      </c>
      <c r="AG205" s="123">
        <f t="shared" si="37"/>
        <v>1.6653009259259257</v>
      </c>
      <c r="AH205" s="125">
        <f t="shared" si="38"/>
        <v>1.0284953703703703</v>
      </c>
      <c r="AI205" s="5">
        <f t="shared" si="39"/>
        <v>6.0346826937905087</v>
      </c>
      <c r="AJ205">
        <f t="shared" si="44"/>
        <v>6</v>
      </c>
      <c r="AK205">
        <f t="shared" si="45"/>
        <v>2</v>
      </c>
      <c r="AL205">
        <f t="shared" si="46"/>
        <v>6</v>
      </c>
      <c r="AM205" s="7">
        <f t="shared" si="47"/>
        <v>0.25145833333333334</v>
      </c>
      <c r="AN205" s="5">
        <f t="shared" si="40"/>
        <v>18.038012119106323</v>
      </c>
      <c r="AO205">
        <f t="shared" si="48"/>
        <v>18</v>
      </c>
      <c r="AP205">
        <f t="shared" si="49"/>
        <v>2</v>
      </c>
      <c r="AQ205">
        <f t="shared" si="50"/>
        <v>18</v>
      </c>
      <c r="AR205" s="7">
        <f t="shared" si="51"/>
        <v>0.75159722222222225</v>
      </c>
    </row>
    <row r="206" spans="1:44" ht="75" thickBot="1" x14ac:dyDescent="0.3">
      <c r="A206" s="115">
        <f t="shared" si="28"/>
        <v>158</v>
      </c>
      <c r="B206" s="50">
        <f t="shared" si="52"/>
        <v>16</v>
      </c>
      <c r="C206" s="39"/>
      <c r="D206" s="161">
        <v>-1076</v>
      </c>
      <c r="E206" s="161"/>
      <c r="F206" s="35">
        <v>43607</v>
      </c>
      <c r="G206" s="9">
        <f t="shared" si="41"/>
        <v>5</v>
      </c>
      <c r="H206" s="9">
        <f t="shared" si="42"/>
        <v>22</v>
      </c>
      <c r="I206" s="94" t="str">
        <f t="shared" ref="I206:I269" si="53">IF(AND(K206="Day 6",N206&lt;&gt;""),"AM 6th Day",IF(AND(K206="Day 7",N206&lt;&gt;""),"AM 7th Day",IF(AND(J206="Thu",N206=""),"PM Friday",IF(AND(J206="Fri",N206=""),"PM Saturday",""))))</f>
        <v>PM Saturday</v>
      </c>
      <c r="J206" s="38" t="s">
        <v>31</v>
      </c>
      <c r="K206" s="9" t="str">
        <f t="shared" si="33"/>
        <v>Day 1</v>
      </c>
      <c r="L206" s="8" t="s">
        <v>24</v>
      </c>
      <c r="M206" s="51">
        <v>0.9277777777777777</v>
      </c>
      <c r="N206" s="10" t="str">
        <f t="shared" si="34"/>
        <v/>
      </c>
      <c r="O206" s="10">
        <f t="shared" si="35"/>
        <v>0.81388888888888877</v>
      </c>
      <c r="P206" s="56"/>
      <c r="Q206" s="11"/>
      <c r="R206" s="12"/>
      <c r="S206" s="11">
        <v>0.23113425925925926</v>
      </c>
      <c r="T206" s="12" t="s">
        <v>130</v>
      </c>
      <c r="U206" s="12"/>
      <c r="V206" s="11">
        <f t="shared" si="36"/>
        <v>0.25145833333333334</v>
      </c>
      <c r="W206" s="11"/>
      <c r="X206" s="11"/>
      <c r="Y206" s="9"/>
      <c r="Z206" s="11">
        <f t="shared" si="43"/>
        <v>0.73769675925925926</v>
      </c>
      <c r="AA206" s="57"/>
      <c r="AB206" s="57">
        <v>0.73449074074074072</v>
      </c>
      <c r="AC206" s="207"/>
      <c r="AD206" s="207"/>
      <c r="AE206" s="113">
        <v>0.23651620370370371</v>
      </c>
      <c r="AF206" s="111">
        <v>26692</v>
      </c>
      <c r="AG206" s="123">
        <f t="shared" si="37"/>
        <v>0.939386574074074</v>
      </c>
      <c r="AH206" s="125">
        <f t="shared" si="38"/>
        <v>1.1608796296296298E-2</v>
      </c>
      <c r="AI206" s="5">
        <f t="shared" si="39"/>
        <v>6.0349839247445116</v>
      </c>
      <c r="AJ206">
        <f t="shared" si="44"/>
        <v>6</v>
      </c>
      <c r="AK206">
        <f t="shared" si="45"/>
        <v>2</v>
      </c>
      <c r="AL206">
        <f t="shared" si="46"/>
        <v>6</v>
      </c>
      <c r="AM206" s="7">
        <f t="shared" si="47"/>
        <v>0.25145833333333334</v>
      </c>
      <c r="AN206" s="5">
        <f t="shared" si="40"/>
        <v>17.713439686137558</v>
      </c>
      <c r="AO206">
        <f t="shared" si="48"/>
        <v>17</v>
      </c>
      <c r="AP206">
        <f t="shared" si="49"/>
        <v>42</v>
      </c>
      <c r="AQ206">
        <f t="shared" si="50"/>
        <v>17</v>
      </c>
      <c r="AR206" s="7">
        <f t="shared" si="51"/>
        <v>0.73769675925925926</v>
      </c>
    </row>
    <row r="207" spans="1:44" ht="158.25" customHeight="1" thickBot="1" x14ac:dyDescent="0.3">
      <c r="A207" s="311">
        <f>A206+1</f>
        <v>159</v>
      </c>
      <c r="B207" s="212">
        <f t="shared" si="52"/>
        <v>17</v>
      </c>
      <c r="C207" s="161">
        <v>9</v>
      </c>
      <c r="D207" s="161">
        <v>-1076</v>
      </c>
      <c r="E207" s="161"/>
      <c r="F207" s="213">
        <v>43755</v>
      </c>
      <c r="G207" s="161">
        <f t="shared" si="41"/>
        <v>10</v>
      </c>
      <c r="H207" s="161">
        <f t="shared" si="42"/>
        <v>17</v>
      </c>
      <c r="I207" s="94" t="str">
        <f t="shared" si="53"/>
        <v/>
      </c>
      <c r="J207" s="210" t="s">
        <v>20</v>
      </c>
      <c r="K207" s="21" t="str">
        <f t="shared" si="33"/>
        <v>Day 1</v>
      </c>
      <c r="L207" s="165" t="s">
        <v>32</v>
      </c>
      <c r="M207" s="214">
        <v>0.39027777777777778</v>
      </c>
      <c r="N207" s="15">
        <f t="shared" si="34"/>
        <v>0.27638888888888891</v>
      </c>
      <c r="O207" s="169" t="str">
        <f t="shared" si="35"/>
        <v/>
      </c>
      <c r="P207" s="161" t="s">
        <v>33</v>
      </c>
      <c r="Q207" s="160"/>
      <c r="R207" s="20" t="s">
        <v>273</v>
      </c>
      <c r="S207" s="160">
        <v>0.23700231481481482</v>
      </c>
      <c r="T207" s="162" t="s">
        <v>132</v>
      </c>
      <c r="U207" s="159" t="s">
        <v>148</v>
      </c>
      <c r="V207" s="160">
        <f t="shared" si="36"/>
        <v>0.24311342592592591</v>
      </c>
      <c r="W207" s="11"/>
      <c r="X207" s="160">
        <v>0.23725694444444445</v>
      </c>
      <c r="Y207" s="214">
        <v>0.23194444444444443</v>
      </c>
      <c r="Z207" s="160">
        <f t="shared" si="43"/>
        <v>0.748113425925926</v>
      </c>
      <c r="AA207" s="161"/>
      <c r="AB207" s="161"/>
      <c r="AC207" s="202"/>
      <c r="AD207" s="202"/>
      <c r="AE207" s="113">
        <v>0.71910879629629632</v>
      </c>
      <c r="AF207" s="111">
        <v>26684</v>
      </c>
      <c r="AG207" s="123">
        <f t="shared" si="37"/>
        <v>1.4220717592592593</v>
      </c>
      <c r="AH207" s="125">
        <f t="shared" si="38"/>
        <v>1.0317939814814816</v>
      </c>
      <c r="AI207" s="5">
        <f t="shared" si="39"/>
        <v>5.8389780391962196</v>
      </c>
      <c r="AJ207">
        <f t="shared" si="44"/>
        <v>5</v>
      </c>
      <c r="AK207">
        <f t="shared" si="45"/>
        <v>50</v>
      </c>
      <c r="AL207">
        <f t="shared" si="46"/>
        <v>5</v>
      </c>
      <c r="AM207" s="7">
        <f t="shared" si="47"/>
        <v>0.24311342592592591</v>
      </c>
      <c r="AN207" s="5">
        <f t="shared" si="40"/>
        <v>17.96141026235016</v>
      </c>
      <c r="AO207">
        <f t="shared" si="48"/>
        <v>17</v>
      </c>
      <c r="AP207">
        <f t="shared" si="49"/>
        <v>57</v>
      </c>
      <c r="AQ207">
        <f t="shared" si="50"/>
        <v>17</v>
      </c>
      <c r="AR207" s="7">
        <f t="shared" si="51"/>
        <v>0.748113425925926</v>
      </c>
    </row>
    <row r="208" spans="1:44" ht="17" thickBot="1" x14ac:dyDescent="0.3">
      <c r="A208" s="312"/>
      <c r="B208" s="212"/>
      <c r="C208" s="161"/>
      <c r="D208" s="161"/>
      <c r="E208" s="161"/>
      <c r="F208" s="213"/>
      <c r="G208" s="161"/>
      <c r="H208" s="161"/>
      <c r="I208" s="94" t="str">
        <f t="shared" si="53"/>
        <v/>
      </c>
      <c r="J208" s="210"/>
      <c r="K208" s="21" t="str">
        <f t="shared" si="33"/>
        <v/>
      </c>
      <c r="L208" s="165"/>
      <c r="M208" s="214"/>
      <c r="N208" s="15" t="str">
        <f t="shared" si="34"/>
        <v/>
      </c>
      <c r="O208" s="169"/>
      <c r="P208" s="161"/>
      <c r="Q208" s="160"/>
      <c r="R208" s="20"/>
      <c r="S208" s="160"/>
      <c r="T208" s="162"/>
      <c r="U208" s="159"/>
      <c r="V208" s="160"/>
      <c r="W208" s="11"/>
      <c r="X208" s="160"/>
      <c r="Y208" s="214"/>
      <c r="Z208" s="160"/>
      <c r="AA208" s="161"/>
      <c r="AB208" s="161"/>
      <c r="AC208" s="202"/>
      <c r="AD208" s="202"/>
      <c r="AG208" s="123">
        <f t="shared" si="37"/>
        <v>1</v>
      </c>
      <c r="AH208" s="125">
        <f t="shared" si="38"/>
        <v>1</v>
      </c>
      <c r="AI208" s="5">
        <f t="shared" si="39"/>
        <v>5.4462521825114374</v>
      </c>
      <c r="AJ208">
        <f t="shared" si="44"/>
        <v>5</v>
      </c>
      <c r="AK208">
        <f t="shared" si="45"/>
        <v>26</v>
      </c>
      <c r="AL208">
        <f t="shared" si="46"/>
        <v>5</v>
      </c>
      <c r="AM208" s="7">
        <f t="shared" si="47"/>
        <v>0.22644675925925925</v>
      </c>
      <c r="AN208" s="5">
        <f t="shared" si="40"/>
        <v>18.170125328278594</v>
      </c>
      <c r="AO208">
        <f t="shared" si="48"/>
        <v>18</v>
      </c>
      <c r="AP208">
        <f t="shared" si="49"/>
        <v>10</v>
      </c>
      <c r="AQ208">
        <f t="shared" si="50"/>
        <v>18</v>
      </c>
      <c r="AR208" s="7">
        <f t="shared" si="51"/>
        <v>0.75715277777777779</v>
      </c>
    </row>
    <row r="209" spans="1:44" ht="81" thickBot="1" x14ac:dyDescent="0.3">
      <c r="A209" s="311">
        <f>A207+1</f>
        <v>160</v>
      </c>
      <c r="B209" s="50">
        <f>B207+1</f>
        <v>18</v>
      </c>
      <c r="C209" s="21">
        <v>10</v>
      </c>
      <c r="D209" s="210">
        <v>-1075</v>
      </c>
      <c r="E209" s="210"/>
      <c r="F209" s="46">
        <v>43568</v>
      </c>
      <c r="G209" s="21">
        <f t="shared" si="41"/>
        <v>4</v>
      </c>
      <c r="H209" s="21">
        <f t="shared" si="42"/>
        <v>13</v>
      </c>
      <c r="I209" s="94" t="str">
        <f t="shared" si="53"/>
        <v/>
      </c>
      <c r="J209" s="21" t="s">
        <v>16</v>
      </c>
      <c r="K209" s="21" t="str">
        <f t="shared" si="33"/>
        <v>Day 4</v>
      </c>
      <c r="L209" s="14" t="s">
        <v>17</v>
      </c>
      <c r="M209" s="51">
        <v>0.3263888888888889</v>
      </c>
      <c r="N209" s="15">
        <f t="shared" si="34"/>
        <v>0.21250000000000002</v>
      </c>
      <c r="O209" s="10" t="str">
        <f t="shared" ref="O209:O216" si="54">IF(($M209-$AF$46)&gt;$AG$48,IF(($M209-$AF$46)&gt;$AG$46,$M209-$AF$46,""),IF($AF$47-$AF$46+$M209+$AG$47&gt;$AG$46,($AF$47-$AF$46+$M209+$AG$47),""))</f>
        <v/>
      </c>
      <c r="P209" s="9"/>
      <c r="Q209" s="18"/>
      <c r="R209" s="16"/>
      <c r="S209" s="18">
        <v>0.2559953703703704</v>
      </c>
      <c r="T209" s="16" t="s">
        <v>270</v>
      </c>
      <c r="U209" s="16" t="s">
        <v>148</v>
      </c>
      <c r="V209" s="11">
        <f t="shared" ref="V209:V220" si="55">AM209</f>
        <v>0.25145833333333334</v>
      </c>
      <c r="W209" s="11"/>
      <c r="X209" s="11"/>
      <c r="Y209" s="51">
        <v>0.25416666666666665</v>
      </c>
      <c r="Z209" s="11">
        <f t="shared" si="43"/>
        <v>0.75715277777777779</v>
      </c>
      <c r="AA209" s="9"/>
      <c r="AB209" s="9"/>
      <c r="AC209" s="211" t="s">
        <v>271</v>
      </c>
      <c r="AD209" s="211"/>
      <c r="AE209" s="113">
        <v>0.64826388888888886</v>
      </c>
      <c r="AF209" s="111">
        <v>26675</v>
      </c>
      <c r="AG209" s="123">
        <f t="shared" si="37"/>
        <v>1.3513310185185183</v>
      </c>
      <c r="AH209" s="125">
        <f t="shared" si="38"/>
        <v>1.0249421296296295</v>
      </c>
      <c r="AI209" s="5">
        <f t="shared" si="39"/>
        <v>6.0422935044354462</v>
      </c>
      <c r="AJ209">
        <f t="shared" si="44"/>
        <v>6</v>
      </c>
      <c r="AK209">
        <f t="shared" si="45"/>
        <v>2</v>
      </c>
      <c r="AL209">
        <f t="shared" si="46"/>
        <v>6</v>
      </c>
      <c r="AM209" s="7">
        <f t="shared" si="47"/>
        <v>0.25145833333333334</v>
      </c>
      <c r="AN209" s="5">
        <f t="shared" si="40"/>
        <v>18.167924101535771</v>
      </c>
      <c r="AO209">
        <f t="shared" si="48"/>
        <v>18</v>
      </c>
      <c r="AP209">
        <f t="shared" si="49"/>
        <v>10</v>
      </c>
      <c r="AQ209">
        <f t="shared" si="50"/>
        <v>18</v>
      </c>
      <c r="AR209" s="7">
        <f t="shared" si="51"/>
        <v>0.75715277777777779</v>
      </c>
    </row>
    <row r="210" spans="1:44" ht="17" thickBot="1" x14ac:dyDescent="0.3">
      <c r="A210" s="312"/>
      <c r="B210" s="50">
        <f t="shared" si="52"/>
        <v>19</v>
      </c>
      <c r="C210" s="39"/>
      <c r="D210" s="161">
        <v>-1075</v>
      </c>
      <c r="E210" s="161"/>
      <c r="F210" s="35">
        <v>43744</v>
      </c>
      <c r="G210" s="9">
        <f t="shared" si="41"/>
        <v>10</v>
      </c>
      <c r="H210" s="9">
        <f t="shared" si="42"/>
        <v>6</v>
      </c>
      <c r="I210" s="94" t="str">
        <f t="shared" si="53"/>
        <v/>
      </c>
      <c r="J210" s="38" t="s">
        <v>28</v>
      </c>
      <c r="K210" s="9" t="str">
        <f t="shared" si="33"/>
        <v>Day 5</v>
      </c>
      <c r="L210" s="14" t="s">
        <v>17</v>
      </c>
      <c r="M210" s="51">
        <v>0.54583333333333328</v>
      </c>
      <c r="N210" s="17">
        <f t="shared" si="34"/>
        <v>0.43194444444444441</v>
      </c>
      <c r="O210" s="10" t="str">
        <f t="shared" si="54"/>
        <v/>
      </c>
      <c r="P210" s="9"/>
      <c r="Q210" s="11"/>
      <c r="R210" s="12"/>
      <c r="S210" s="11">
        <v>0.23872685185185186</v>
      </c>
      <c r="T210" s="12" t="s">
        <v>130</v>
      </c>
      <c r="U210" s="12"/>
      <c r="V210" s="11">
        <f t="shared" si="55"/>
        <v>0.24797453703703706</v>
      </c>
      <c r="W210" s="11"/>
      <c r="X210" s="11"/>
      <c r="Y210" s="56"/>
      <c r="Z210" s="11">
        <f t="shared" si="43"/>
        <v>0.74741898148148145</v>
      </c>
      <c r="AA210" s="9"/>
      <c r="AB210" s="9"/>
      <c r="AC210" s="202"/>
      <c r="AD210" s="202"/>
      <c r="AE210" s="113">
        <v>0.86670138888888892</v>
      </c>
      <c r="AF210" s="111">
        <v>26666</v>
      </c>
      <c r="AG210" s="123">
        <f t="shared" si="37"/>
        <v>1.5698726851851854</v>
      </c>
      <c r="AH210" s="125">
        <f t="shared" si="38"/>
        <v>1.0240393518518522</v>
      </c>
      <c r="AI210" s="5">
        <f t="shared" si="39"/>
        <v>5.9552684173239738</v>
      </c>
      <c r="AJ210">
        <f t="shared" si="44"/>
        <v>5</v>
      </c>
      <c r="AK210">
        <f t="shared" si="45"/>
        <v>57</v>
      </c>
      <c r="AL210">
        <f t="shared" si="46"/>
        <v>5</v>
      </c>
      <c r="AM210" s="7">
        <f t="shared" si="47"/>
        <v>0.24797453703703706</v>
      </c>
      <c r="AN210" s="5">
        <f t="shared" si="40"/>
        <v>17.937826800356053</v>
      </c>
      <c r="AO210">
        <f t="shared" si="48"/>
        <v>17</v>
      </c>
      <c r="AP210">
        <f t="shared" si="49"/>
        <v>56</v>
      </c>
      <c r="AQ210">
        <f t="shared" si="50"/>
        <v>17</v>
      </c>
      <c r="AR210" s="7">
        <f t="shared" si="51"/>
        <v>0.74741898148148145</v>
      </c>
    </row>
    <row r="211" spans="1:44" ht="199" customHeight="1" thickBot="1" x14ac:dyDescent="0.3">
      <c r="A211" s="115">
        <f>A209+1</f>
        <v>161</v>
      </c>
      <c r="B211" s="50">
        <f t="shared" si="52"/>
        <v>20</v>
      </c>
      <c r="C211" s="21">
        <v>11</v>
      </c>
      <c r="D211" s="210">
        <v>-1074</v>
      </c>
      <c r="E211" s="210"/>
      <c r="F211" s="46">
        <v>43557</v>
      </c>
      <c r="G211" s="21">
        <f t="shared" si="41"/>
        <v>4</v>
      </c>
      <c r="H211" s="21">
        <f t="shared" si="42"/>
        <v>2</v>
      </c>
      <c r="I211" s="94" t="str">
        <f t="shared" si="53"/>
        <v/>
      </c>
      <c r="J211" s="21" t="s">
        <v>20</v>
      </c>
      <c r="K211" s="21" t="str">
        <f t="shared" si="33"/>
        <v>Day 2</v>
      </c>
      <c r="L211" s="14" t="s">
        <v>34</v>
      </c>
      <c r="M211" s="51">
        <v>0.81666666666666676</v>
      </c>
      <c r="N211" s="10" t="str">
        <f t="shared" si="34"/>
        <v/>
      </c>
      <c r="O211" s="15">
        <f t="shared" si="54"/>
        <v>0.70277777777777783</v>
      </c>
      <c r="P211" s="9" t="s">
        <v>35</v>
      </c>
      <c r="Q211" s="18">
        <v>0.75351851851851848</v>
      </c>
      <c r="R211" s="16" t="s">
        <v>272</v>
      </c>
      <c r="S211" s="18">
        <v>0.239375</v>
      </c>
      <c r="T211" s="16" t="s">
        <v>130</v>
      </c>
      <c r="U211" s="16" t="s">
        <v>148</v>
      </c>
      <c r="V211" s="11">
        <f t="shared" si="55"/>
        <v>0.25145833333333334</v>
      </c>
      <c r="W211" s="11"/>
      <c r="X211" s="11"/>
      <c r="Y211" s="9"/>
      <c r="Z211" s="11">
        <f t="shared" si="43"/>
        <v>0.76270833333333332</v>
      </c>
      <c r="AA211" s="57">
        <v>0.75668981481481479</v>
      </c>
      <c r="AB211" s="51">
        <v>0.75208333333333333</v>
      </c>
      <c r="AC211" s="211" t="s">
        <v>269</v>
      </c>
      <c r="AD211" s="211"/>
      <c r="AE211" s="113">
        <v>0.1323148148148148</v>
      </c>
      <c r="AF211" s="111">
        <v>26657</v>
      </c>
      <c r="AG211" s="123">
        <f t="shared" si="37"/>
        <v>0.83559027777777772</v>
      </c>
      <c r="AH211" s="125">
        <f t="shared" si="38"/>
        <v>1.8923611111110961E-2</v>
      </c>
      <c r="AI211" s="5">
        <f t="shared" si="39"/>
        <v>6.0461270245064478</v>
      </c>
      <c r="AJ211">
        <f t="shared" si="44"/>
        <v>6</v>
      </c>
      <c r="AK211">
        <f t="shared" si="45"/>
        <v>2</v>
      </c>
      <c r="AL211">
        <f t="shared" si="46"/>
        <v>6</v>
      </c>
      <c r="AM211" s="7">
        <f t="shared" si="47"/>
        <v>0.25145833333333334</v>
      </c>
      <c r="AN211" s="5">
        <f t="shared" si="40"/>
        <v>18.307032958033751</v>
      </c>
      <c r="AO211">
        <f t="shared" si="48"/>
        <v>18</v>
      </c>
      <c r="AP211">
        <f t="shared" si="49"/>
        <v>18</v>
      </c>
      <c r="AQ211">
        <f t="shared" si="50"/>
        <v>18</v>
      </c>
      <c r="AR211" s="7">
        <f t="shared" si="51"/>
        <v>0.76270833333333332</v>
      </c>
    </row>
    <row r="212" spans="1:44" ht="17" thickBot="1" x14ac:dyDescent="0.3">
      <c r="A212" s="115">
        <f t="shared" si="28"/>
        <v>162</v>
      </c>
      <c r="B212" s="50">
        <f t="shared" si="52"/>
        <v>21</v>
      </c>
      <c r="C212" s="9">
        <v>12</v>
      </c>
      <c r="D212" s="161">
        <v>-1074</v>
      </c>
      <c r="E212" s="161"/>
      <c r="F212" s="35">
        <v>43734</v>
      </c>
      <c r="G212" s="9">
        <f t="shared" si="41"/>
        <v>9</v>
      </c>
      <c r="H212" s="9">
        <f t="shared" si="42"/>
        <v>26</v>
      </c>
      <c r="I212" s="94" t="str">
        <f t="shared" si="53"/>
        <v/>
      </c>
      <c r="J212" s="39" t="s">
        <v>25</v>
      </c>
      <c r="K212" s="9" t="str">
        <f t="shared" si="33"/>
        <v>Day 4</v>
      </c>
      <c r="L212" s="14" t="s">
        <v>17</v>
      </c>
      <c r="M212" s="51">
        <v>5.5555555555555558E-3</v>
      </c>
      <c r="N212" s="10" t="str">
        <f t="shared" si="34"/>
        <v/>
      </c>
      <c r="O212" s="17">
        <f t="shared" si="54"/>
        <v>0.8923495370370369</v>
      </c>
      <c r="P212" s="9"/>
      <c r="Q212" s="11"/>
      <c r="R212" s="12" t="s">
        <v>130</v>
      </c>
      <c r="S212" s="11">
        <v>0.26231481481481483</v>
      </c>
      <c r="T212" s="12" t="s">
        <v>130</v>
      </c>
      <c r="U212" s="12"/>
      <c r="V212" s="11">
        <f t="shared" si="55"/>
        <v>0.25215277777777778</v>
      </c>
      <c r="W212" s="11"/>
      <c r="X212" s="11"/>
      <c r="Y212" s="9"/>
      <c r="Z212" s="11">
        <f t="shared" si="43"/>
        <v>0.74603009259259256</v>
      </c>
      <c r="AA212" s="51"/>
      <c r="AB212" s="51">
        <v>0.74722222222222223</v>
      </c>
      <c r="AC212" s="202"/>
      <c r="AD212" s="202"/>
      <c r="AE212" s="113">
        <v>0.32265046296296296</v>
      </c>
      <c r="AF212" s="111">
        <v>26649</v>
      </c>
      <c r="AG212" s="123">
        <f t="shared" si="37"/>
        <v>1.0260185185185184</v>
      </c>
      <c r="AH212" s="125">
        <f t="shared" si="38"/>
        <v>1.0204629629629629</v>
      </c>
      <c r="AI212" s="5">
        <f t="shared" si="39"/>
        <v>6.0563706540494975</v>
      </c>
      <c r="AJ212">
        <f t="shared" si="44"/>
        <v>6</v>
      </c>
      <c r="AK212">
        <f t="shared" si="45"/>
        <v>3</v>
      </c>
      <c r="AL212">
        <f t="shared" si="46"/>
        <v>6</v>
      </c>
      <c r="AM212" s="7">
        <f t="shared" si="47"/>
        <v>0.25215277777777778</v>
      </c>
      <c r="AN212" s="5">
        <f t="shared" si="40"/>
        <v>17.915060222515425</v>
      </c>
      <c r="AO212">
        <f t="shared" si="48"/>
        <v>17</v>
      </c>
      <c r="AP212">
        <f t="shared" si="49"/>
        <v>54</v>
      </c>
      <c r="AQ212">
        <f t="shared" si="50"/>
        <v>17</v>
      </c>
      <c r="AR212" s="7">
        <f t="shared" si="51"/>
        <v>0.74603009259259256</v>
      </c>
    </row>
    <row r="213" spans="1:44" ht="61" thickBot="1" x14ac:dyDescent="0.3">
      <c r="A213" s="115">
        <f t="shared" si="28"/>
        <v>163</v>
      </c>
      <c r="B213" s="50">
        <f t="shared" si="52"/>
        <v>22</v>
      </c>
      <c r="C213" s="39"/>
      <c r="D213" s="161">
        <v>-1073</v>
      </c>
      <c r="E213" s="161"/>
      <c r="F213" s="40">
        <v>43547</v>
      </c>
      <c r="G213" s="14">
        <f t="shared" si="41"/>
        <v>3</v>
      </c>
      <c r="H213" s="14">
        <f t="shared" si="42"/>
        <v>23</v>
      </c>
      <c r="I213" s="94" t="str">
        <f t="shared" si="53"/>
        <v>PM Friday</v>
      </c>
      <c r="J213" s="38" t="s">
        <v>18</v>
      </c>
      <c r="K213" s="9" t="str">
        <f t="shared" si="33"/>
        <v>Day 7</v>
      </c>
      <c r="L213" s="64" t="s">
        <v>24</v>
      </c>
      <c r="M213" s="51">
        <v>3.472222222222222E-3</v>
      </c>
      <c r="N213" s="10" t="str">
        <f t="shared" si="34"/>
        <v/>
      </c>
      <c r="O213" s="17">
        <f t="shared" si="54"/>
        <v>0.89026620370370357</v>
      </c>
      <c r="P213" s="56"/>
      <c r="Q213" s="11"/>
      <c r="R213" s="12"/>
      <c r="S213" s="11">
        <v>0.26802083333333332</v>
      </c>
      <c r="T213" s="12" t="s">
        <v>130</v>
      </c>
      <c r="U213" s="12"/>
      <c r="V213" s="11">
        <f t="shared" si="55"/>
        <v>0.25145833333333334</v>
      </c>
      <c r="W213" s="11"/>
      <c r="X213" s="11"/>
      <c r="Y213" s="9"/>
      <c r="Z213" s="11">
        <f t="shared" si="43"/>
        <v>0.76756944444444442</v>
      </c>
      <c r="AA213" s="9"/>
      <c r="AB213" s="9"/>
      <c r="AC213" s="207"/>
      <c r="AD213" s="207"/>
      <c r="AE213" s="113">
        <v>0.3107523148148148</v>
      </c>
      <c r="AF213" s="111">
        <v>26640</v>
      </c>
      <c r="AG213" s="123">
        <f t="shared" si="37"/>
        <v>1.0142245370370371</v>
      </c>
      <c r="AH213" s="125">
        <f t="shared" si="38"/>
        <v>1.0107523148148148</v>
      </c>
      <c r="AI213" s="5">
        <f t="shared" si="39"/>
        <v>6.0400833273670314</v>
      </c>
      <c r="AJ213">
        <f t="shared" si="44"/>
        <v>6</v>
      </c>
      <c r="AK213">
        <f t="shared" si="45"/>
        <v>2</v>
      </c>
      <c r="AL213">
        <f t="shared" si="46"/>
        <v>6</v>
      </c>
      <c r="AM213" s="7">
        <f t="shared" si="47"/>
        <v>0.25145833333333334</v>
      </c>
      <c r="AN213" s="5">
        <f t="shared" si="40"/>
        <v>18.423093648098035</v>
      </c>
      <c r="AO213">
        <f t="shared" si="48"/>
        <v>18</v>
      </c>
      <c r="AP213">
        <f t="shared" si="49"/>
        <v>25</v>
      </c>
      <c r="AQ213">
        <f t="shared" si="50"/>
        <v>18</v>
      </c>
      <c r="AR213" s="7">
        <f t="shared" si="51"/>
        <v>0.76756944444444442</v>
      </c>
    </row>
    <row r="214" spans="1:44" ht="71" thickBot="1" x14ac:dyDescent="0.3">
      <c r="A214" s="115">
        <f t="shared" si="28"/>
        <v>164</v>
      </c>
      <c r="B214" s="50">
        <f t="shared" si="52"/>
        <v>23</v>
      </c>
      <c r="C214" s="39"/>
      <c r="D214" s="161">
        <v>-1073</v>
      </c>
      <c r="E214" s="161"/>
      <c r="F214" s="41">
        <v>43694</v>
      </c>
      <c r="G214" s="9">
        <f t="shared" si="41"/>
        <v>8</v>
      </c>
      <c r="H214" s="9">
        <f t="shared" si="42"/>
        <v>17</v>
      </c>
      <c r="I214" s="94" t="str">
        <f t="shared" si="53"/>
        <v>AM 6th Day</v>
      </c>
      <c r="J214" s="38" t="s">
        <v>18</v>
      </c>
      <c r="K214" s="9" t="str">
        <f t="shared" si="33"/>
        <v>Day 6</v>
      </c>
      <c r="L214" s="64" t="s">
        <v>24</v>
      </c>
      <c r="M214" s="51">
        <v>0.2722222222222222</v>
      </c>
      <c r="N214" s="17">
        <f t="shared" si="34"/>
        <v>0.15833333333333333</v>
      </c>
      <c r="O214" s="10" t="str">
        <f t="shared" si="54"/>
        <v/>
      </c>
      <c r="P214" s="56"/>
      <c r="Q214" s="11"/>
      <c r="R214" s="12"/>
      <c r="S214" s="11">
        <v>0.26510416666666664</v>
      </c>
      <c r="T214" s="12" t="s">
        <v>130</v>
      </c>
      <c r="U214" s="12"/>
      <c r="V214" s="11">
        <f t="shared" si="55"/>
        <v>0.26187500000000002</v>
      </c>
      <c r="W214" s="11"/>
      <c r="X214" s="11"/>
      <c r="Y214" s="9"/>
      <c r="Z214" s="11">
        <f t="shared" si="43"/>
        <v>0.7397800925925927</v>
      </c>
      <c r="AA214" s="9"/>
      <c r="AB214" s="9"/>
      <c r="AC214" s="207"/>
      <c r="AD214" s="207"/>
      <c r="AE214" s="113">
        <v>0.60092592592592597</v>
      </c>
      <c r="AF214" s="111">
        <v>26632</v>
      </c>
      <c r="AG214" s="123">
        <f t="shared" si="37"/>
        <v>1.3037962962962961</v>
      </c>
      <c r="AH214" s="125">
        <f t="shared" si="38"/>
        <v>1.031574074074074</v>
      </c>
      <c r="AI214" s="5">
        <f t="shared" si="39"/>
        <v>6.2947481245937977</v>
      </c>
      <c r="AJ214">
        <f t="shared" si="44"/>
        <v>6</v>
      </c>
      <c r="AK214">
        <f t="shared" si="45"/>
        <v>17</v>
      </c>
      <c r="AL214">
        <f t="shared" si="46"/>
        <v>6</v>
      </c>
      <c r="AM214" s="7">
        <f t="shared" si="47"/>
        <v>0.26187500000000002</v>
      </c>
      <c r="AN214" s="5">
        <f t="shared" si="40"/>
        <v>17.75313458840392</v>
      </c>
      <c r="AO214">
        <f t="shared" si="48"/>
        <v>17</v>
      </c>
      <c r="AP214">
        <f t="shared" si="49"/>
        <v>45</v>
      </c>
      <c r="AQ214">
        <f t="shared" si="50"/>
        <v>17</v>
      </c>
      <c r="AR214" s="7">
        <f t="shared" si="51"/>
        <v>0.7397800925925927</v>
      </c>
    </row>
    <row r="215" spans="1:44" ht="75" thickBot="1" x14ac:dyDescent="0.3">
      <c r="A215" s="115">
        <f t="shared" si="28"/>
        <v>165</v>
      </c>
      <c r="B215" s="50">
        <f t="shared" si="52"/>
        <v>24</v>
      </c>
      <c r="C215" s="39"/>
      <c r="D215" s="161">
        <v>-1073</v>
      </c>
      <c r="E215" s="161"/>
      <c r="F215" s="41">
        <v>43723</v>
      </c>
      <c r="G215" s="9">
        <f t="shared" si="41"/>
        <v>9</v>
      </c>
      <c r="H215" s="9">
        <f t="shared" si="42"/>
        <v>15</v>
      </c>
      <c r="I215" s="94" t="str">
        <f t="shared" si="53"/>
        <v>PM Saturday</v>
      </c>
      <c r="J215" s="38" t="s">
        <v>31</v>
      </c>
      <c r="K215" s="9" t="str">
        <f t="shared" si="33"/>
        <v>Day 1</v>
      </c>
      <c r="L215" s="64" t="s">
        <v>24</v>
      </c>
      <c r="M215" s="51">
        <v>0.66111111111111109</v>
      </c>
      <c r="N215" s="10" t="str">
        <f t="shared" si="34"/>
        <v/>
      </c>
      <c r="O215" s="17">
        <f t="shared" si="54"/>
        <v>0.54722222222222217</v>
      </c>
      <c r="P215" s="56"/>
      <c r="Q215" s="11"/>
      <c r="R215" s="12"/>
      <c r="S215" s="11">
        <v>0.24515046296296297</v>
      </c>
      <c r="T215" s="12" t="s">
        <v>130</v>
      </c>
      <c r="U215" s="12"/>
      <c r="V215" s="11">
        <f t="shared" si="55"/>
        <v>0.25631944444444443</v>
      </c>
      <c r="W215" s="11"/>
      <c r="X215" s="11"/>
      <c r="Y215" s="9"/>
      <c r="Z215" s="11">
        <f t="shared" si="43"/>
        <v>0.74533564814814823</v>
      </c>
      <c r="AA215" s="9"/>
      <c r="AB215" s="9"/>
      <c r="AC215" s="207"/>
      <c r="AD215" s="207"/>
      <c r="AE215" s="113">
        <v>0.97141203703703705</v>
      </c>
      <c r="AF215" s="111">
        <v>26631</v>
      </c>
      <c r="AG215" s="123">
        <f t="shared" si="37"/>
        <v>1.6742939814814815</v>
      </c>
      <c r="AH215" s="125">
        <f t="shared" si="38"/>
        <v>1.0131828703703705</v>
      </c>
      <c r="AI215" s="5">
        <f t="shared" si="39"/>
        <v>6.1540126034863478</v>
      </c>
      <c r="AJ215">
        <f t="shared" si="44"/>
        <v>6</v>
      </c>
      <c r="AK215">
        <f t="shared" si="45"/>
        <v>9</v>
      </c>
      <c r="AL215">
        <f t="shared" si="46"/>
        <v>6</v>
      </c>
      <c r="AM215" s="7">
        <f t="shared" si="47"/>
        <v>0.25631944444444443</v>
      </c>
      <c r="AN215" s="5">
        <f t="shared" si="40"/>
        <v>17.883588904162153</v>
      </c>
      <c r="AO215">
        <f t="shared" si="48"/>
        <v>17</v>
      </c>
      <c r="AP215">
        <f t="shared" si="49"/>
        <v>53</v>
      </c>
      <c r="AQ215">
        <f t="shared" si="50"/>
        <v>17</v>
      </c>
      <c r="AR215" s="7">
        <f t="shared" si="51"/>
        <v>0.74533564814814823</v>
      </c>
    </row>
    <row r="216" spans="1:44" ht="103.5" customHeight="1" thickBot="1" x14ac:dyDescent="0.3">
      <c r="A216" s="311">
        <f t="shared" si="28"/>
        <v>166</v>
      </c>
      <c r="B216" s="212">
        <f t="shared" si="52"/>
        <v>25</v>
      </c>
      <c r="C216" s="210">
        <v>13</v>
      </c>
      <c r="D216" s="210">
        <v>-1072</v>
      </c>
      <c r="E216" s="210"/>
      <c r="F216" s="215">
        <v>43506</v>
      </c>
      <c r="G216" s="210">
        <f t="shared" si="41"/>
        <v>2</v>
      </c>
      <c r="H216" s="210">
        <f t="shared" si="42"/>
        <v>10</v>
      </c>
      <c r="I216" s="94" t="str">
        <f t="shared" si="53"/>
        <v/>
      </c>
      <c r="J216" s="210" t="s">
        <v>20</v>
      </c>
      <c r="K216" s="21" t="str">
        <f t="shared" si="33"/>
        <v>Day 1</v>
      </c>
      <c r="L216" s="165" t="s">
        <v>36</v>
      </c>
      <c r="M216" s="214">
        <v>0.3298611111111111</v>
      </c>
      <c r="N216" s="15">
        <f t="shared" si="34"/>
        <v>0.21597222222222223</v>
      </c>
      <c r="O216" s="169" t="str">
        <f t="shared" si="54"/>
        <v/>
      </c>
      <c r="P216" s="161" t="s">
        <v>37</v>
      </c>
      <c r="Q216" s="163"/>
      <c r="R216" s="159"/>
      <c r="S216" s="163">
        <v>0.25283564814814813</v>
      </c>
      <c r="T216" s="159" t="s">
        <v>267</v>
      </c>
      <c r="U216" s="159" t="s">
        <v>148</v>
      </c>
      <c r="V216" s="160">
        <f t="shared" si="55"/>
        <v>0.24380787037037036</v>
      </c>
      <c r="W216" s="160"/>
      <c r="X216" s="160">
        <v>0.24853009259259259</v>
      </c>
      <c r="Y216" s="214">
        <v>0.24791666666666667</v>
      </c>
      <c r="Z216" s="160">
        <f t="shared" si="43"/>
        <v>0.77729166666666671</v>
      </c>
      <c r="AA216" s="161"/>
      <c r="AB216" s="161"/>
      <c r="AC216" s="211" t="s">
        <v>268</v>
      </c>
      <c r="AD216" s="211"/>
      <c r="AE216" s="113">
        <v>0.65667824074074077</v>
      </c>
      <c r="AF216" s="111">
        <v>26623</v>
      </c>
      <c r="AG216" s="123">
        <f t="shared" si="37"/>
        <v>1.3596527777777778</v>
      </c>
      <c r="AH216" s="125">
        <f t="shared" si="38"/>
        <v>1.0297916666666667</v>
      </c>
      <c r="AI216" s="5">
        <f t="shared" si="39"/>
        <v>5.8548486763363909</v>
      </c>
      <c r="AJ216">
        <f t="shared" si="44"/>
        <v>5</v>
      </c>
      <c r="AK216">
        <f t="shared" si="45"/>
        <v>51</v>
      </c>
      <c r="AL216">
        <f t="shared" si="46"/>
        <v>5</v>
      </c>
      <c r="AM216" s="7">
        <f t="shared" si="47"/>
        <v>0.24380787037037036</v>
      </c>
      <c r="AN216" s="5">
        <f t="shared" si="40"/>
        <v>18.65572856988382</v>
      </c>
      <c r="AO216">
        <f t="shared" si="48"/>
        <v>18</v>
      </c>
      <c r="AP216">
        <f t="shared" si="49"/>
        <v>39</v>
      </c>
      <c r="AQ216">
        <f t="shared" si="50"/>
        <v>18</v>
      </c>
      <c r="AR216" s="7">
        <f t="shared" si="51"/>
        <v>0.77729166666666671</v>
      </c>
    </row>
    <row r="217" spans="1:44" ht="77" customHeight="1" thickBot="1" x14ac:dyDescent="0.3">
      <c r="A217" s="312"/>
      <c r="B217" s="212"/>
      <c r="C217" s="210"/>
      <c r="D217" s="210"/>
      <c r="E217" s="210"/>
      <c r="F217" s="215"/>
      <c r="G217" s="210"/>
      <c r="H217" s="210"/>
      <c r="I217" s="94" t="str">
        <f t="shared" si="53"/>
        <v/>
      </c>
      <c r="J217" s="210"/>
      <c r="K217" s="21" t="str">
        <f t="shared" si="33"/>
        <v/>
      </c>
      <c r="L217" s="165"/>
      <c r="M217" s="214"/>
      <c r="N217" s="15" t="str">
        <f t="shared" si="34"/>
        <v/>
      </c>
      <c r="O217" s="169"/>
      <c r="P217" s="161"/>
      <c r="Q217" s="163"/>
      <c r="R217" s="159"/>
      <c r="S217" s="163"/>
      <c r="T217" s="159"/>
      <c r="U217" s="159"/>
      <c r="V217" s="160"/>
      <c r="W217" s="160"/>
      <c r="X217" s="160"/>
      <c r="Y217" s="214"/>
      <c r="Z217" s="160"/>
      <c r="AA217" s="161"/>
      <c r="AB217" s="161"/>
      <c r="AC217" s="211"/>
      <c r="AD217" s="211"/>
      <c r="AG217" s="123">
        <f t="shared" si="37"/>
        <v>1</v>
      </c>
      <c r="AH217" s="125">
        <f t="shared" si="38"/>
        <v>1</v>
      </c>
      <c r="AI217" s="5">
        <f t="shared" si="39"/>
        <v>5.4462521825114374</v>
      </c>
      <c r="AJ217">
        <f t="shared" si="44"/>
        <v>5</v>
      </c>
      <c r="AK217">
        <f t="shared" si="45"/>
        <v>26</v>
      </c>
      <c r="AL217">
        <f t="shared" si="46"/>
        <v>5</v>
      </c>
      <c r="AM217" s="7">
        <f t="shared" si="47"/>
        <v>0.22644675925925925</v>
      </c>
      <c r="AN217" s="5">
        <f t="shared" si="40"/>
        <v>18.170125328278594</v>
      </c>
      <c r="AO217">
        <f t="shared" si="48"/>
        <v>18</v>
      </c>
      <c r="AP217">
        <f t="shared" si="49"/>
        <v>10</v>
      </c>
      <c r="AQ217">
        <f t="shared" si="50"/>
        <v>18</v>
      </c>
      <c r="AR217" s="7">
        <f t="shared" si="51"/>
        <v>0.75715277777777779</v>
      </c>
    </row>
    <row r="218" spans="1:44" ht="65" thickBot="1" x14ac:dyDescent="0.3">
      <c r="A218" s="115">
        <f>A216+1</f>
        <v>167</v>
      </c>
      <c r="B218" s="50">
        <f>B216+1</f>
        <v>26</v>
      </c>
      <c r="C218" s="21">
        <v>14</v>
      </c>
      <c r="D218" s="210">
        <v>-1072</v>
      </c>
      <c r="E218" s="210"/>
      <c r="F218" s="46">
        <v>43682</v>
      </c>
      <c r="G218" s="21">
        <f t="shared" si="41"/>
        <v>8</v>
      </c>
      <c r="H218" s="21">
        <f t="shared" si="42"/>
        <v>5</v>
      </c>
      <c r="I218" s="94" t="str">
        <f t="shared" si="53"/>
        <v/>
      </c>
      <c r="J218" s="21" t="s">
        <v>25</v>
      </c>
      <c r="K218" s="21" t="str">
        <f t="shared" si="33"/>
        <v>Day 4</v>
      </c>
      <c r="L218" s="14" t="s">
        <v>19</v>
      </c>
      <c r="M218" s="51">
        <v>0.86597222222222225</v>
      </c>
      <c r="N218" s="10" t="str">
        <f t="shared" si="34"/>
        <v/>
      </c>
      <c r="O218" s="15">
        <f>IF(($M218-$AF$46)&gt;$AG$48,IF(($M218-$AF$46)&gt;$AG$46,$M218-$AF$46,""),IF($AF$47-$AF$46+$M218+$AG$47&gt;$AG$46,($AF$47-$AF$46+$M218+$AG$47),""))</f>
        <v>0.75208333333333333</v>
      </c>
      <c r="P218" s="9"/>
      <c r="Q218" s="18"/>
      <c r="R218" s="16" t="s">
        <v>265</v>
      </c>
      <c r="S218" s="18">
        <v>0.2107175925925926</v>
      </c>
      <c r="T218" s="16" t="s">
        <v>130</v>
      </c>
      <c r="U218" s="16" t="s">
        <v>148</v>
      </c>
      <c r="V218" s="11">
        <f t="shared" si="55"/>
        <v>0.26187500000000002</v>
      </c>
      <c r="W218" s="11"/>
      <c r="X218" s="11"/>
      <c r="Y218" s="9"/>
      <c r="Z218" s="11">
        <f t="shared" si="43"/>
        <v>0.73700231481481471</v>
      </c>
      <c r="AA218" s="51"/>
      <c r="AB218" s="51">
        <v>0.74583333333333324</v>
      </c>
      <c r="AC218" s="216" t="s">
        <v>266</v>
      </c>
      <c r="AD218" s="211"/>
      <c r="AE218" s="113">
        <v>0.19214120370370369</v>
      </c>
      <c r="AF218" s="111">
        <v>26614</v>
      </c>
      <c r="AG218" s="123">
        <f t="shared" si="37"/>
        <v>0.8952199074074072</v>
      </c>
      <c r="AH218" s="125">
        <f t="shared" si="38"/>
        <v>2.9247685185184946E-2</v>
      </c>
      <c r="AI218" s="5">
        <f t="shared" si="39"/>
        <v>6.2974978702413145</v>
      </c>
      <c r="AJ218">
        <f t="shared" si="44"/>
        <v>6</v>
      </c>
      <c r="AK218">
        <f t="shared" si="45"/>
        <v>17</v>
      </c>
      <c r="AL218">
        <f t="shared" si="46"/>
        <v>6</v>
      </c>
      <c r="AM218" s="7">
        <f t="shared" si="47"/>
        <v>0.26187500000000002</v>
      </c>
      <c r="AN218" s="5">
        <f t="shared" si="40"/>
        <v>17.688658072916592</v>
      </c>
      <c r="AO218">
        <f t="shared" si="48"/>
        <v>17</v>
      </c>
      <c r="AP218">
        <f t="shared" si="49"/>
        <v>41</v>
      </c>
      <c r="AQ218">
        <f t="shared" si="50"/>
        <v>17</v>
      </c>
      <c r="AR218" s="7">
        <f t="shared" si="51"/>
        <v>0.73700231481481471</v>
      </c>
    </row>
    <row r="219" spans="1:44" ht="17" thickBot="1" x14ac:dyDescent="0.3">
      <c r="A219" s="115">
        <f t="shared" si="28"/>
        <v>168</v>
      </c>
      <c r="B219" s="50">
        <f t="shared" si="52"/>
        <v>27</v>
      </c>
      <c r="C219" s="39"/>
      <c r="D219" s="161">
        <v>-1071</v>
      </c>
      <c r="E219" s="161"/>
      <c r="F219" s="36">
        <v>43494</v>
      </c>
      <c r="G219" s="14">
        <f t="shared" si="41"/>
        <v>1</v>
      </c>
      <c r="H219" s="14">
        <f t="shared" si="42"/>
        <v>29</v>
      </c>
      <c r="I219" s="94" t="str">
        <f t="shared" si="53"/>
        <v/>
      </c>
      <c r="J219" s="38" t="s">
        <v>28</v>
      </c>
      <c r="K219" s="9" t="str">
        <f t="shared" si="33"/>
        <v>Day 6</v>
      </c>
      <c r="L219" s="14" t="s">
        <v>17</v>
      </c>
      <c r="M219" s="51">
        <v>0.6166666666666667</v>
      </c>
      <c r="N219" s="10" t="str">
        <f t="shared" si="34"/>
        <v/>
      </c>
      <c r="O219" s="17">
        <f>IF(($M219-$AF$46)&gt;$AG$48,IF(($M219-$AF$46)&gt;$AG$46,$M219-$AF$46,""),IF($AF$47-$AF$46+$M219+$AG$47&gt;$AG$46,($AF$47-$AF$46+$M219+$AG$47),""))</f>
        <v>0.50277777777777777</v>
      </c>
      <c r="P219" s="56"/>
      <c r="Q219" s="11"/>
      <c r="R219" s="12"/>
      <c r="S219" s="11">
        <v>0.23829861111111109</v>
      </c>
      <c r="T219" s="12" t="s">
        <v>130</v>
      </c>
      <c r="U219" s="12"/>
      <c r="V219" s="11">
        <f t="shared" si="55"/>
        <v>0.2396412037037037</v>
      </c>
      <c r="W219" s="11"/>
      <c r="X219" s="11"/>
      <c r="Y219" s="9"/>
      <c r="Z219" s="11">
        <f t="shared" si="43"/>
        <v>0.77590277777777772</v>
      </c>
      <c r="AA219" s="9"/>
      <c r="AB219" s="9"/>
      <c r="AC219" s="207"/>
      <c r="AD219" s="207"/>
      <c r="AE219" s="113">
        <v>0.93562499999999993</v>
      </c>
      <c r="AF219" s="111">
        <v>26605</v>
      </c>
      <c r="AG219" s="123">
        <f t="shared" si="37"/>
        <v>1.6388078703703703</v>
      </c>
      <c r="AH219" s="125">
        <f t="shared" si="38"/>
        <v>1.0221412037037036</v>
      </c>
      <c r="AI219" s="5">
        <f t="shared" si="39"/>
        <v>5.762664117465703</v>
      </c>
      <c r="AJ219">
        <f t="shared" si="44"/>
        <v>5</v>
      </c>
      <c r="AK219">
        <f t="shared" si="45"/>
        <v>45</v>
      </c>
      <c r="AL219">
        <f t="shared" si="46"/>
        <v>5</v>
      </c>
      <c r="AM219" s="7">
        <f t="shared" si="47"/>
        <v>0.2396412037037037</v>
      </c>
      <c r="AN219" s="5">
        <f t="shared" si="40"/>
        <v>18.63078129712715</v>
      </c>
      <c r="AO219">
        <f t="shared" si="48"/>
        <v>18</v>
      </c>
      <c r="AP219">
        <f t="shared" si="49"/>
        <v>37</v>
      </c>
      <c r="AQ219">
        <f t="shared" si="50"/>
        <v>18</v>
      </c>
      <c r="AR219" s="7">
        <f t="shared" si="51"/>
        <v>0.77590277777777772</v>
      </c>
    </row>
    <row r="220" spans="1:44" ht="63" customHeight="1" thickBot="1" x14ac:dyDescent="0.3">
      <c r="A220" s="311">
        <f t="shared" si="28"/>
        <v>169</v>
      </c>
      <c r="B220" s="212">
        <f t="shared" si="52"/>
        <v>28</v>
      </c>
      <c r="C220" s="161">
        <v>15</v>
      </c>
      <c r="D220" s="161">
        <v>-1071</v>
      </c>
      <c r="E220" s="161"/>
      <c r="F220" s="213">
        <v>43672</v>
      </c>
      <c r="G220" s="161">
        <f t="shared" si="41"/>
        <v>7</v>
      </c>
      <c r="H220" s="161">
        <f t="shared" si="42"/>
        <v>26</v>
      </c>
      <c r="I220" s="94" t="str">
        <f t="shared" si="53"/>
        <v/>
      </c>
      <c r="J220" s="161" t="s">
        <v>20</v>
      </c>
      <c r="K220" s="9" t="str">
        <f t="shared" si="33"/>
        <v>Day 1</v>
      </c>
      <c r="L220" s="165" t="s">
        <v>17</v>
      </c>
      <c r="M220" s="214">
        <v>0.19999999999999998</v>
      </c>
      <c r="N220" s="17">
        <f t="shared" si="34"/>
        <v>8.6111111111111097E-2</v>
      </c>
      <c r="O220" s="169" t="str">
        <f>IF(($M220-$AF$46)&gt;$AG$48,IF(($M220-$AF$46)&gt;$AG$46,$M220-$AF$46,""),IF($AF$47-$AF$46+$M220+$AG$47&gt;$AG$46,($AF$47-$AF$46+$M220+$AG$47),""))</f>
        <v/>
      </c>
      <c r="P220" s="161" t="s">
        <v>172</v>
      </c>
      <c r="Q220" s="160"/>
      <c r="R220" s="162"/>
      <c r="S220" s="160">
        <v>0.27177083333333335</v>
      </c>
      <c r="T220" s="162" t="s">
        <v>130</v>
      </c>
      <c r="U220" s="12"/>
      <c r="V220" s="160">
        <f t="shared" si="55"/>
        <v>0.26118055555555558</v>
      </c>
      <c r="W220" s="11"/>
      <c r="X220" s="160">
        <v>0.26238425925925929</v>
      </c>
      <c r="Y220" s="214">
        <v>0.26527777777777778</v>
      </c>
      <c r="Z220" s="160">
        <f t="shared" si="43"/>
        <v>0.73422453703703694</v>
      </c>
      <c r="AA220" s="161"/>
      <c r="AB220" s="161"/>
      <c r="AC220" s="202"/>
      <c r="AD220" s="202"/>
      <c r="AE220" s="113">
        <v>0.52031250000000007</v>
      </c>
      <c r="AF220" s="111">
        <v>26596</v>
      </c>
      <c r="AG220" s="123">
        <f t="shared" si="37"/>
        <v>1.2235995370370372</v>
      </c>
      <c r="AH220" s="125">
        <f t="shared" si="38"/>
        <v>1.0235995370370372</v>
      </c>
      <c r="AI220" s="5">
        <f t="shared" si="39"/>
        <v>6.2770459876390818</v>
      </c>
      <c r="AJ220">
        <f t="shared" si="44"/>
        <v>6</v>
      </c>
      <c r="AK220">
        <f t="shared" si="45"/>
        <v>16</v>
      </c>
      <c r="AL220">
        <f t="shared" si="46"/>
        <v>6</v>
      </c>
      <c r="AM220" s="7">
        <f t="shared" si="47"/>
        <v>0.26118055555555558</v>
      </c>
      <c r="AN220" s="5">
        <f t="shared" si="40"/>
        <v>17.631893963017379</v>
      </c>
      <c r="AO220">
        <f t="shared" si="48"/>
        <v>17</v>
      </c>
      <c r="AP220">
        <f t="shared" si="49"/>
        <v>37</v>
      </c>
      <c r="AQ220">
        <f t="shared" si="50"/>
        <v>17</v>
      </c>
      <c r="AR220" s="7">
        <f t="shared" si="51"/>
        <v>0.73422453703703694</v>
      </c>
    </row>
    <row r="221" spans="1:44" ht="127" customHeight="1" thickBot="1" x14ac:dyDescent="0.3">
      <c r="A221" s="312"/>
      <c r="B221" s="212"/>
      <c r="C221" s="161"/>
      <c r="D221" s="161"/>
      <c r="E221" s="161"/>
      <c r="F221" s="213"/>
      <c r="G221" s="161"/>
      <c r="H221" s="161"/>
      <c r="I221" s="94" t="str">
        <f t="shared" si="53"/>
        <v/>
      </c>
      <c r="J221" s="161"/>
      <c r="K221" s="9" t="str">
        <f t="shared" si="33"/>
        <v/>
      </c>
      <c r="L221" s="165"/>
      <c r="M221" s="214"/>
      <c r="N221" s="17" t="str">
        <f t="shared" si="34"/>
        <v/>
      </c>
      <c r="O221" s="169"/>
      <c r="P221" s="161"/>
      <c r="Q221" s="160"/>
      <c r="R221" s="162"/>
      <c r="S221" s="160"/>
      <c r="T221" s="162"/>
      <c r="U221" s="12"/>
      <c r="V221" s="160"/>
      <c r="W221" s="11"/>
      <c r="X221" s="160"/>
      <c r="Y221" s="214"/>
      <c r="Z221" s="160"/>
      <c r="AA221" s="161"/>
      <c r="AB221" s="161"/>
      <c r="AC221" s="202"/>
      <c r="AD221" s="202"/>
      <c r="AG221" s="123">
        <f t="shared" si="37"/>
        <v>1</v>
      </c>
      <c r="AH221" s="125">
        <f t="shared" si="38"/>
        <v>1</v>
      </c>
      <c r="AI221" s="5">
        <f t="shared" si="39"/>
        <v>5.4462521825114374</v>
      </c>
      <c r="AJ221">
        <f t="shared" si="44"/>
        <v>5</v>
      </c>
      <c r="AK221">
        <f t="shared" si="45"/>
        <v>26</v>
      </c>
      <c r="AL221">
        <f t="shared" si="46"/>
        <v>5</v>
      </c>
      <c r="AM221" s="7">
        <f t="shared" si="47"/>
        <v>0.22644675925925925</v>
      </c>
      <c r="AN221" s="5">
        <f t="shared" si="40"/>
        <v>18.170125328278594</v>
      </c>
      <c r="AO221">
        <f t="shared" si="48"/>
        <v>18</v>
      </c>
      <c r="AP221">
        <f t="shared" si="49"/>
        <v>10</v>
      </c>
      <c r="AQ221">
        <f t="shared" si="50"/>
        <v>18</v>
      </c>
      <c r="AR221" s="7">
        <f t="shared" si="51"/>
        <v>0.75715277777777779</v>
      </c>
    </row>
    <row r="222" spans="1:44" ht="17" thickBot="1" x14ac:dyDescent="0.3">
      <c r="A222" s="115">
        <f>A220+1</f>
        <v>170</v>
      </c>
      <c r="B222" s="50">
        <f>B220+1</f>
        <v>29</v>
      </c>
      <c r="C222" s="9">
        <v>16</v>
      </c>
      <c r="D222" s="161">
        <v>-1070</v>
      </c>
      <c r="E222" s="161"/>
      <c r="F222" s="36">
        <v>43484</v>
      </c>
      <c r="G222" s="14">
        <f t="shared" si="41"/>
        <v>1</v>
      </c>
      <c r="H222" s="14">
        <f t="shared" si="42"/>
        <v>19</v>
      </c>
      <c r="I222" s="94" t="str">
        <f t="shared" si="53"/>
        <v/>
      </c>
      <c r="J222" s="9" t="s">
        <v>25</v>
      </c>
      <c r="K222" s="9" t="str">
        <f t="shared" si="33"/>
        <v>Day 3</v>
      </c>
      <c r="L222" s="14" t="s">
        <v>19</v>
      </c>
      <c r="M222" s="51">
        <v>0.17152777777777775</v>
      </c>
      <c r="N222" s="17">
        <f t="shared" si="34"/>
        <v>5.7638888888888865E-2</v>
      </c>
      <c r="O222" s="10" t="str">
        <f t="shared" ref="O222:O227" si="56">IF(($M222-$AF$46)&gt;$AG$48,IF(($M222-$AF$46)&gt;$AG$46,$M222-$AF$46,""),IF($AF$47-$AF$46+$M222+$AG$47&gt;$AG$46,($AF$47-$AF$46+$M222+$AG$47),""))</f>
        <v/>
      </c>
      <c r="P222" s="9"/>
      <c r="Q222" s="11"/>
      <c r="R222" s="12"/>
      <c r="S222" s="11">
        <v>0.25317129629629631</v>
      </c>
      <c r="T222" s="12" t="s">
        <v>130</v>
      </c>
      <c r="U222" s="12"/>
      <c r="V222" s="11">
        <f t="shared" ref="V222:V227" si="57">AM222</f>
        <v>0.23616898148148149</v>
      </c>
      <c r="W222" s="11"/>
      <c r="X222" s="11"/>
      <c r="Y222" s="51">
        <v>0.24097222222222223</v>
      </c>
      <c r="Z222" s="11">
        <f t="shared" si="43"/>
        <v>0.77381944444444439</v>
      </c>
      <c r="AA222" s="9"/>
      <c r="AB222" s="9"/>
      <c r="AC222" s="202"/>
      <c r="AD222" s="202"/>
      <c r="AE222" s="113">
        <v>0.48684027777777777</v>
      </c>
      <c r="AF222" s="111">
        <v>26587</v>
      </c>
      <c r="AG222" s="123">
        <f t="shared" si="37"/>
        <v>1.1902314814814816</v>
      </c>
      <c r="AH222" s="125">
        <f t="shared" si="38"/>
        <v>1.0187037037037039</v>
      </c>
      <c r="AI222" s="5">
        <f t="shared" si="39"/>
        <v>5.6754274889843019</v>
      </c>
      <c r="AJ222">
        <f t="shared" si="44"/>
        <v>5</v>
      </c>
      <c r="AK222">
        <f t="shared" si="45"/>
        <v>40</v>
      </c>
      <c r="AL222">
        <f t="shared" si="46"/>
        <v>5</v>
      </c>
      <c r="AM222" s="7">
        <f t="shared" si="47"/>
        <v>0.23616898148148149</v>
      </c>
      <c r="AN222" s="5">
        <f t="shared" si="40"/>
        <v>18.576333238323286</v>
      </c>
      <c r="AO222">
        <f t="shared" si="48"/>
        <v>18</v>
      </c>
      <c r="AP222">
        <f t="shared" si="49"/>
        <v>34</v>
      </c>
      <c r="AQ222">
        <f t="shared" si="50"/>
        <v>18</v>
      </c>
      <c r="AR222" s="7">
        <f t="shared" si="51"/>
        <v>0.77381944444444439</v>
      </c>
    </row>
    <row r="223" spans="1:44" ht="169" customHeight="1" thickBot="1" x14ac:dyDescent="0.3">
      <c r="A223" s="115">
        <f t="shared" si="28"/>
        <v>171</v>
      </c>
      <c r="B223" s="50">
        <f t="shared" si="52"/>
        <v>30</v>
      </c>
      <c r="C223" s="9">
        <v>17</v>
      </c>
      <c r="D223" s="161">
        <v>-1070</v>
      </c>
      <c r="E223" s="161"/>
      <c r="F223" s="35">
        <v>43661</v>
      </c>
      <c r="G223" s="9">
        <f t="shared" si="41"/>
        <v>7</v>
      </c>
      <c r="H223" s="9">
        <f t="shared" si="42"/>
        <v>15</v>
      </c>
      <c r="I223" s="94" t="str">
        <f t="shared" si="53"/>
        <v/>
      </c>
      <c r="J223" s="9" t="s">
        <v>28</v>
      </c>
      <c r="K223" s="9" t="str">
        <f t="shared" si="33"/>
        <v>Day 5</v>
      </c>
      <c r="L223" s="14" t="s">
        <v>19</v>
      </c>
      <c r="M223" s="51">
        <v>0.26944444444444443</v>
      </c>
      <c r="N223" s="17">
        <f t="shared" ref="N223:N254" si="58">IF((M223-$AF$46)&gt;$AG$48,IF((M223-$AF$46)&lt;$AG$46,M223-$AF$46,""),"")</f>
        <v>0.15555555555555556</v>
      </c>
      <c r="O223" s="10" t="str">
        <f t="shared" si="56"/>
        <v/>
      </c>
      <c r="P223" s="9" t="s">
        <v>173</v>
      </c>
      <c r="Q223" s="11"/>
      <c r="R223" s="12"/>
      <c r="S223" s="11">
        <v>0.26938657407407407</v>
      </c>
      <c r="T223" s="12" t="s">
        <v>149</v>
      </c>
      <c r="U223" s="16" t="s">
        <v>148</v>
      </c>
      <c r="V223" s="11">
        <f t="shared" si="57"/>
        <v>0.2597916666666667</v>
      </c>
      <c r="W223" s="11"/>
      <c r="X223" s="11">
        <v>0.26186342592592593</v>
      </c>
      <c r="Y223" s="51">
        <v>0.26597222222222222</v>
      </c>
      <c r="Z223" s="11">
        <f t="shared" si="43"/>
        <v>0.73214120370370372</v>
      </c>
      <c r="AA223" s="9"/>
      <c r="AB223" s="9"/>
      <c r="AC223" s="202"/>
      <c r="AD223" s="202"/>
      <c r="AE223" s="113">
        <v>0.58325231481481488</v>
      </c>
      <c r="AF223" s="111">
        <v>26578</v>
      </c>
      <c r="AG223" s="123">
        <f t="shared" si="37"/>
        <v>1.286053240740741</v>
      </c>
      <c r="AH223" s="125">
        <f t="shared" si="38"/>
        <v>1.0166087962962966</v>
      </c>
      <c r="AI223" s="5">
        <f t="shared" ref="AI223:AI254" si="59">(3.14159265358979 - ((3.14159265358979 - 3.14159265358979 + (0.0430398*SIN(2*((MOD(4.8949504201433+628.331969753199*((367*$D223-INT(7*($D223+INT(($G223+9)/12))/4)+INT(275*$G223/9)+$H223-730531.5)/36525),6.28318530718))+(0.033423*SIN(MOD(6.2400408+628.3019501*((367*$D223-INT(7*($D223+INT(($G223+9)/12))/4)+INT(275*$G223/9)+$H223-730531.5)/36525),6.28318530718))+0.00034907*SIN(2*(MOD(6.2400408+628.3019501*((367*$D223-INT(7*($D223+INT(($G223+9)/12))/4)+INT(275*$G223/9)+$H223-730531.5)/36525),6.28318530718)))))) - 0.00092502*SIN(4*((MOD(4.8949504201433+628.331969753199*((367*$D223-INT(7*($D223+INT(($G223+9)/12))/4)+INT(275*$G223/9)+$H223-730531.5)/36525),6.28318530718))+(0.033423*SIN(MOD(6.2400408+628.3019501*((367*$D223-INT(7*($D223+INT(($G223+9)/12))/4)+INT(275*$G223/9)+$H223-730531.5)/36525),6.28318530718))+0.00034907*SIN(2*(MOD(6.2400408+628.3019501*((367*$D223-INT(7*($D223+INT(($G223+9)/12))/4)+INT(275*$G223/9)+$H223-730531.5)/36525),6.28318530718)))))) - (0.033423*SIN(MOD(6.2400408+628.3019501*((367*$D223-INT(7*($D223+INT(($G223+9)/12))/4)+INT(275*$G223/9)+$H223-730531.5)/36525),6.28318530718))+0.00034907*SIN(2*(MOD(6.2400408+628.3019501*((367*$D223-INT(7*($D223+INT(($G223+9)/12))/4)+INT(275*$G223/9)+$H223-730531.5)/36525),6.28318530718))))))+0.017453293*$AW$509 + $AW$512*(ACOS((SIN(0.017453293*$AW$511) - SIN(0.017453293*$AW$508)*SIN(ASIN(SIN(0.409093-0.0002269*((367*$D223-INT(7*($D223+INT(($G223+9)/12))/4)+INT(275*$G223/9)+$H223-730531.5)/36525))*SIN((MOD(4.8949504201433+628.331969753199*((367*$D223-INT(7*($D223+INT(($G223+9)/12))/4)+INT(275*$G223/9)+$H223-730531.5)/36525),6.28318530718))+(0.033423*SIN(MOD(6.2400408+628.3019501*((367*$D223-INT(7*($D223+INT(($G223+9)/12))/4)+INT(275*$G223/9)+$H223-730531.5)/36525),6.28318530718))+0.00034907*SIN(2*(MOD(6.2400408+628.3019501*((367*$D223-INT(7*($D223+INT(($G223+9)/12))/4)+INT(275*$G223/9)+$H223-730531.5)/36525),6.28318530718))))))))/(COS(0.017453293*$AW$508)*COS(ASIN(SIN(0.409093-0.0002269*((367*$D223-INT(7*($D223+INT(($G223+9)/12))/4)+INT(275*$G223/9)+$H223-730531.5)/36525))*SIN((MOD(4.8949504201433+628.331969753199*((367*$D223-INT(7*($D223+INT(($G223+9)/12))/4)+INT(275*$G223/9)+$H223-730531.5)/36525),6.28318530718))+(0.033423*SIN(MOD(6.2400408+628.3019501*((367*$D223-INT(7*($D223+INT(($G223+9)/12))/4)+INT(275*$G223/9)+$H223-730531.5)/36525),6.28318530718))+0.00034907*SIN(2*(MOD(6.2400408+628.3019501*((367*$D223-INT(7*($D223+INT(($G223+9)/12))/4)+INT(275*$G223/9)+$H223-730531.5)/36525),6.28318530718))))))))))))*57.29577951/15 + $AW$510</f>
        <v>6.235661536180845</v>
      </c>
      <c r="AJ223">
        <f t="shared" si="44"/>
        <v>6</v>
      </c>
      <c r="AK223">
        <f t="shared" si="45"/>
        <v>14</v>
      </c>
      <c r="AL223">
        <f t="shared" si="46"/>
        <v>6</v>
      </c>
      <c r="AM223" s="7">
        <f t="shared" si="47"/>
        <v>0.2597916666666667</v>
      </c>
      <c r="AN223" s="5">
        <f t="shared" ref="AN223:AN254" si="60">(3.14159265358979 - ((3.14159265358979 - 3.14159265358979 + (0.0430398*SIN(2*((MOD(4.8949504201433+628.331969753199*((367*$D223-INT(7*($D223+INT(($G223+9)/12))/4)+INT(275*$G223/9)+$H223-730531.5)/36525),6.28318530718))+(0.033423*SIN(MOD(6.2400408+628.3019501*((367*$D223-INT(7*($D223+INT(($G223+9)/12))/4)+INT(275*$G223/9)+$H223-730531.5)/36525),6.28318530718))+0.00034907*SIN(2*(MOD(6.2400408+628.3019501*((367*$D223-INT(7*($D223+INT(($G223+9)/12))/4)+INT(275*$G223/9)+$H223-730531.5)/36525),6.28318530718)))))) - 0.00092502*SIN(4*((MOD(4.8949504201433+628.331969753199*((367*$D223-INT(7*($D223+INT(($G223+9)/12))/4)+INT(275*$G223/9)+$H223-730531.5)/36525),6.28318530718))+(0.033423*SIN(MOD(6.2400408+628.3019501*((367*$D223-INT(7*($D223+INT(($G223+9)/12))/4)+INT(275*$G223/9)+$H223-730531.5)/36525),6.28318530718))+0.00034907*SIN(2*(MOD(6.2400408+628.3019501*((367*$D223-INT(7*($D223+INT(($G223+9)/12))/4)+INT(275*$G223/9)+$H223-730531.5)/36525),6.28318530718)))))) - (0.033423*SIN(MOD(6.2400408+628.3019501*((367*$D223-INT(7*($D223+INT(($G223+9)/12))/4)+INT(275*$G223/9)+$H223-730531.5)/36525),6.28318530718))+0.00034907*SIN(2*(MOD(6.2400408+628.3019501*((367*$D223-INT(7*($D223+INT(($G223+9)/12))/4)+INT(275*$G223/9)+$H223-730531.5)/36525),6.28318530718))))))+0.017453293*$AW$509 - $AW$512*(ACOS((SIN(0.017453293*$AW$511) - SIN(0.017453293*$AW$508)*SIN(ASIN(SIN(0.409093-0.0002269*((367*$D223-INT(7*($D223+INT(($G223+9)/12))/4)+INT(275*$G223/9)+$H223-730531.5)/36525))*SIN((MOD(4.8949504201433+628.331969753199*((367*$D223-INT(7*($D223+INT(($G223+9)/12))/4)+INT(275*$G223/9)+$H223-730531.5)/36525),6.28318530718))+(0.033423*SIN(MOD(6.2400408+628.3019501*((367*$D223-INT(7*($D223+INT(($G223+9)/12))/4)+INT(275*$G223/9)+$H223-730531.5)/36525),6.28318530718))+0.00034907*SIN(2*(MOD(6.2400408+628.3019501*((367*$D223-INT(7*($D223+INT(($G223+9)/12))/4)+INT(275*$G223/9)+$H223-730531.5)/36525),6.28318530718))))))))/(COS(0.017453293*$AW$508)*COS(ASIN(SIN(0.409093-0.0002269*((367*$D223-INT(7*($D223+INT(($G223+9)/12))/4)+INT(275*$G223/9)+$H223-730531.5)/36525))*SIN((MOD(4.8949504201433+628.331969753199*((367*$D223-INT(7*($D223+INT(($G223+9)/12))/4)+INT(275*$G223/9)+$H223-730531.5)/36525),6.28318530718))+(0.033423*SIN(MOD(6.2400408+628.3019501*((367*$D223-INT(7*($D223+INT(($G223+9)/12))/4)+INT(275*$G223/9)+$H223-730531.5)/36525),6.28318530718))+0.00034907*SIN(2*(MOD(6.2400408+628.3019501*((367*$D223-INT(7*($D223+INT(($G223+9)/12))/4)+INT(275*$G223/9)+$H223-730531.5)/36525),6.28318530718))))))))))))*57.29577951/15 + $AW$510</f>
        <v>17.580823539980702</v>
      </c>
      <c r="AO223">
        <f t="shared" si="48"/>
        <v>17</v>
      </c>
      <c r="AP223">
        <f t="shared" si="49"/>
        <v>34</v>
      </c>
      <c r="AQ223">
        <f t="shared" si="50"/>
        <v>17</v>
      </c>
      <c r="AR223" s="7">
        <f t="shared" si="51"/>
        <v>0.73214120370370372</v>
      </c>
    </row>
    <row r="224" spans="1:44" ht="71" thickBot="1" x14ac:dyDescent="0.3">
      <c r="A224" s="115">
        <f t="shared" si="28"/>
        <v>172</v>
      </c>
      <c r="B224" s="50">
        <f>B223+1</f>
        <v>31</v>
      </c>
      <c r="C224" s="39"/>
      <c r="D224" s="161">
        <v>-1070</v>
      </c>
      <c r="E224" s="161"/>
      <c r="F224" s="35">
        <v>43809</v>
      </c>
      <c r="G224" s="9">
        <f t="shared" si="41"/>
        <v>12</v>
      </c>
      <c r="H224" s="9">
        <f t="shared" si="42"/>
        <v>10</v>
      </c>
      <c r="I224" s="94" t="str">
        <f t="shared" si="53"/>
        <v>AM 6th Day</v>
      </c>
      <c r="J224" s="38" t="s">
        <v>18</v>
      </c>
      <c r="K224" s="9" t="str">
        <f t="shared" si="33"/>
        <v>Day 6</v>
      </c>
      <c r="L224" s="8" t="s">
        <v>24</v>
      </c>
      <c r="M224" s="51">
        <v>0.37152777777777773</v>
      </c>
      <c r="N224" s="10">
        <f t="shared" si="58"/>
        <v>0.25763888888888886</v>
      </c>
      <c r="O224" s="10" t="str">
        <f t="shared" si="56"/>
        <v/>
      </c>
      <c r="P224" s="56"/>
      <c r="Q224" s="11"/>
      <c r="R224" s="12"/>
      <c r="S224" s="11">
        <v>0.23401620370370368</v>
      </c>
      <c r="T224" s="12" t="s">
        <v>133</v>
      </c>
      <c r="U224" s="12"/>
      <c r="V224" s="11">
        <f t="shared" si="57"/>
        <v>0.2285300925925926</v>
      </c>
      <c r="W224" s="11"/>
      <c r="X224" s="11"/>
      <c r="Y224" s="57">
        <v>0.22951388888888888</v>
      </c>
      <c r="Z224" s="11">
        <f t="shared" si="43"/>
        <v>0.75923611111111111</v>
      </c>
      <c r="AA224" s="56"/>
      <c r="AB224" s="56"/>
      <c r="AC224" s="202"/>
      <c r="AD224" s="202"/>
      <c r="AE224" s="113">
        <v>0.69909722222222215</v>
      </c>
      <c r="AF224" s="111">
        <v>26571</v>
      </c>
      <c r="AG224" s="123">
        <f t="shared" si="37"/>
        <v>1.4019791666666666</v>
      </c>
      <c r="AH224" s="125">
        <f t="shared" si="38"/>
        <v>1.0304513888888889</v>
      </c>
      <c r="AI224" s="5">
        <f t="shared" si="59"/>
        <v>5.4835127391341763</v>
      </c>
      <c r="AJ224">
        <f t="shared" si="44"/>
        <v>5</v>
      </c>
      <c r="AK224">
        <f t="shared" si="45"/>
        <v>29</v>
      </c>
      <c r="AL224">
        <f t="shared" si="46"/>
        <v>5</v>
      </c>
      <c r="AM224" s="7">
        <f t="shared" si="47"/>
        <v>0.2285300925925926</v>
      </c>
      <c r="AN224" s="5">
        <f t="shared" si="60"/>
        <v>18.224789415678604</v>
      </c>
      <c r="AO224">
        <f t="shared" si="48"/>
        <v>18</v>
      </c>
      <c r="AP224">
        <f t="shared" si="49"/>
        <v>13</v>
      </c>
      <c r="AQ224">
        <f t="shared" si="50"/>
        <v>18</v>
      </c>
      <c r="AR224" s="7">
        <f t="shared" si="51"/>
        <v>0.75923611111111111</v>
      </c>
    </row>
    <row r="225" spans="1:44" ht="75" thickBot="1" x14ac:dyDescent="0.3">
      <c r="A225" s="115">
        <f t="shared" si="28"/>
        <v>173</v>
      </c>
      <c r="B225" s="50">
        <f t="shared" si="52"/>
        <v>32</v>
      </c>
      <c r="C225" s="39"/>
      <c r="D225" s="217">
        <v>-1069</v>
      </c>
      <c r="E225" s="217"/>
      <c r="F225" s="36">
        <v>43473</v>
      </c>
      <c r="G225" s="14">
        <f t="shared" si="41"/>
        <v>1</v>
      </c>
      <c r="H225" s="14">
        <f t="shared" si="42"/>
        <v>8</v>
      </c>
      <c r="I225" s="94" t="str">
        <f t="shared" si="53"/>
        <v>PM Saturday</v>
      </c>
      <c r="J225" s="38" t="s">
        <v>31</v>
      </c>
      <c r="K225" s="9" t="str">
        <f t="shared" si="33"/>
        <v>Day 1</v>
      </c>
      <c r="L225" s="8" t="s">
        <v>24</v>
      </c>
      <c r="M225" s="51">
        <v>0.84236111111111101</v>
      </c>
      <c r="N225" s="10" t="str">
        <f t="shared" si="58"/>
        <v/>
      </c>
      <c r="O225" s="10">
        <f t="shared" si="56"/>
        <v>0.72847222222222208</v>
      </c>
      <c r="P225" s="56"/>
      <c r="Q225" s="11"/>
      <c r="R225" s="12"/>
      <c r="S225" s="11">
        <v>0.21842592592592591</v>
      </c>
      <c r="T225" s="12" t="s">
        <v>130</v>
      </c>
      <c r="U225" s="12"/>
      <c r="V225" s="11">
        <f t="shared" si="57"/>
        <v>0.23269675925925926</v>
      </c>
      <c r="W225" s="11"/>
      <c r="X225" s="11"/>
      <c r="Y225" s="56"/>
      <c r="Z225" s="11">
        <f t="shared" si="43"/>
        <v>0.77034722222222218</v>
      </c>
      <c r="AA225" s="57"/>
      <c r="AB225" s="57">
        <v>0.77623842592592596</v>
      </c>
      <c r="AC225" s="202"/>
      <c r="AD225" s="202"/>
      <c r="AE225" s="113">
        <v>0.15140046296296297</v>
      </c>
      <c r="AF225" s="111">
        <v>26570</v>
      </c>
      <c r="AG225" s="123">
        <f t="shared" si="37"/>
        <v>0.85429398148148161</v>
      </c>
      <c r="AH225" s="125">
        <f t="shared" si="38"/>
        <v>1.1932870370370607E-2</v>
      </c>
      <c r="AI225" s="5">
        <f t="shared" si="59"/>
        <v>5.5881541856892456</v>
      </c>
      <c r="AJ225">
        <f t="shared" si="44"/>
        <v>5</v>
      </c>
      <c r="AK225">
        <f t="shared" si="45"/>
        <v>35</v>
      </c>
      <c r="AL225">
        <f t="shared" si="46"/>
        <v>5</v>
      </c>
      <c r="AM225" s="7">
        <f t="shared" si="47"/>
        <v>0.23269675925925926</v>
      </c>
      <c r="AN225" s="5">
        <f t="shared" si="60"/>
        <v>18.48984473271231</v>
      </c>
      <c r="AO225">
        <f t="shared" si="48"/>
        <v>18</v>
      </c>
      <c r="AP225">
        <f t="shared" si="49"/>
        <v>29</v>
      </c>
      <c r="AQ225">
        <f t="shared" si="50"/>
        <v>18</v>
      </c>
      <c r="AR225" s="7">
        <f t="shared" si="51"/>
        <v>0.77034722222222218</v>
      </c>
    </row>
    <row r="226" spans="1:44" ht="75" thickBot="1" x14ac:dyDescent="0.3">
      <c r="A226" s="115">
        <f t="shared" si="28"/>
        <v>174</v>
      </c>
      <c r="B226" s="50">
        <f t="shared" si="52"/>
        <v>33</v>
      </c>
      <c r="C226" s="39"/>
      <c r="D226" s="161">
        <v>-1069</v>
      </c>
      <c r="E226" s="161"/>
      <c r="F226" s="35">
        <v>43620</v>
      </c>
      <c r="G226" s="9">
        <f t="shared" si="41"/>
        <v>6</v>
      </c>
      <c r="H226" s="9">
        <f t="shared" si="42"/>
        <v>4</v>
      </c>
      <c r="I226" s="94" t="str">
        <f t="shared" si="53"/>
        <v>PM Saturday</v>
      </c>
      <c r="J226" s="38" t="s">
        <v>31</v>
      </c>
      <c r="K226" s="9" t="str">
        <f t="shared" si="33"/>
        <v>Day 1</v>
      </c>
      <c r="L226" s="8" t="s">
        <v>24</v>
      </c>
      <c r="M226" s="51">
        <v>0.78472222222222221</v>
      </c>
      <c r="N226" s="10" t="str">
        <f t="shared" si="58"/>
        <v/>
      </c>
      <c r="O226" s="10">
        <f t="shared" si="56"/>
        <v>0.67083333333333328</v>
      </c>
      <c r="P226" s="56"/>
      <c r="Q226" s="11"/>
      <c r="R226" s="12"/>
      <c r="S226" s="11">
        <v>0.24177083333333335</v>
      </c>
      <c r="T226" s="12" t="s">
        <v>130</v>
      </c>
      <c r="U226" s="12"/>
      <c r="V226" s="11">
        <f t="shared" si="57"/>
        <v>0.25215277777777778</v>
      </c>
      <c r="W226" s="11"/>
      <c r="X226" s="11"/>
      <c r="Y226" s="56"/>
      <c r="Z226" s="11">
        <f t="shared" si="43"/>
        <v>0.73422453703703694</v>
      </c>
      <c r="AA226" s="56"/>
      <c r="AB226" s="56"/>
      <c r="AC226" s="202"/>
      <c r="AD226" s="202"/>
      <c r="AE226" s="113">
        <v>0.11209490740740741</v>
      </c>
      <c r="AF226" s="111">
        <v>26562</v>
      </c>
      <c r="AG226" s="123">
        <f t="shared" si="37"/>
        <v>0.81508101851851844</v>
      </c>
      <c r="AH226" s="125">
        <f t="shared" si="38"/>
        <v>3.0358796296296231E-2</v>
      </c>
      <c r="AI226" s="5">
        <f t="shared" si="59"/>
        <v>6.0598921971964161</v>
      </c>
      <c r="AJ226">
        <f t="shared" si="44"/>
        <v>6</v>
      </c>
      <c r="AK226">
        <f t="shared" si="45"/>
        <v>3</v>
      </c>
      <c r="AL226">
        <f t="shared" si="46"/>
        <v>6</v>
      </c>
      <c r="AM226" s="7">
        <f t="shared" si="47"/>
        <v>0.25215277777777778</v>
      </c>
      <c r="AN226" s="5">
        <f t="shared" si="60"/>
        <v>17.619753751688211</v>
      </c>
      <c r="AO226">
        <f t="shared" si="48"/>
        <v>17</v>
      </c>
      <c r="AP226">
        <f t="shared" si="49"/>
        <v>37</v>
      </c>
      <c r="AQ226">
        <f t="shared" si="50"/>
        <v>17</v>
      </c>
      <c r="AR226" s="7">
        <f t="shared" si="51"/>
        <v>0.73422453703703694</v>
      </c>
    </row>
    <row r="227" spans="1:44" ht="33" thickBot="1" x14ac:dyDescent="0.3">
      <c r="A227" s="311">
        <f t="shared" si="28"/>
        <v>175</v>
      </c>
      <c r="B227" s="212">
        <f t="shared" si="52"/>
        <v>34</v>
      </c>
      <c r="C227" s="161">
        <v>17</v>
      </c>
      <c r="D227" s="161">
        <v>-1069</v>
      </c>
      <c r="E227" s="161"/>
      <c r="F227" s="213">
        <v>43650</v>
      </c>
      <c r="G227" s="161">
        <f t="shared" si="41"/>
        <v>7</v>
      </c>
      <c r="H227" s="161">
        <f t="shared" si="42"/>
        <v>4</v>
      </c>
      <c r="I227" s="94" t="str">
        <f t="shared" si="53"/>
        <v/>
      </c>
      <c r="J227" s="161" t="s">
        <v>23</v>
      </c>
      <c r="K227" s="9" t="str">
        <f t="shared" si="33"/>
        <v>Day 2</v>
      </c>
      <c r="L227" s="8" t="s">
        <v>24</v>
      </c>
      <c r="M227" s="214">
        <v>0.3263888888888889</v>
      </c>
      <c r="N227" s="10">
        <f t="shared" si="58"/>
        <v>0.21250000000000002</v>
      </c>
      <c r="O227" s="169" t="str">
        <f t="shared" si="56"/>
        <v/>
      </c>
      <c r="P227" s="9" t="s">
        <v>38</v>
      </c>
      <c r="Q227" s="160"/>
      <c r="R227" s="162"/>
      <c r="S227" s="160">
        <v>0.26635416666666667</v>
      </c>
      <c r="T227" s="162" t="s">
        <v>152</v>
      </c>
      <c r="U227" s="162"/>
      <c r="V227" s="160">
        <f t="shared" si="57"/>
        <v>0.25770833333333332</v>
      </c>
      <c r="W227" s="160"/>
      <c r="X227" s="160"/>
      <c r="Y227" s="222">
        <v>0.26163194444444443</v>
      </c>
      <c r="Z227" s="160">
        <f t="shared" si="43"/>
        <v>0.73144675925925917</v>
      </c>
      <c r="AA227" s="56"/>
      <c r="AB227" s="56"/>
      <c r="AC227" s="202"/>
      <c r="AD227" s="202"/>
      <c r="AE227" s="113">
        <v>0.63298611111111114</v>
      </c>
      <c r="AF227" s="111">
        <v>26561</v>
      </c>
      <c r="AG227" s="123">
        <f t="shared" si="37"/>
        <v>1.3359837962962964</v>
      </c>
      <c r="AH227" s="125">
        <f t="shared" si="38"/>
        <v>1.0095949074074075</v>
      </c>
      <c r="AI227" s="5">
        <f t="shared" si="59"/>
        <v>6.1833470946399478</v>
      </c>
      <c r="AJ227">
        <f t="shared" si="44"/>
        <v>6</v>
      </c>
      <c r="AK227">
        <f t="shared" si="45"/>
        <v>11</v>
      </c>
      <c r="AL227">
        <f t="shared" si="46"/>
        <v>6</v>
      </c>
      <c r="AM227" s="7">
        <f t="shared" si="47"/>
        <v>0.25770833333333332</v>
      </c>
      <c r="AN227" s="5">
        <f t="shared" si="60"/>
        <v>17.550805244977138</v>
      </c>
      <c r="AO227">
        <f t="shared" si="48"/>
        <v>17</v>
      </c>
      <c r="AP227">
        <f t="shared" si="49"/>
        <v>33</v>
      </c>
      <c r="AQ227">
        <f t="shared" si="50"/>
        <v>17</v>
      </c>
      <c r="AR227" s="7">
        <f t="shared" si="51"/>
        <v>0.73144675925925917</v>
      </c>
    </row>
    <row r="228" spans="1:44" ht="15" customHeight="1" thickBot="1" x14ac:dyDescent="0.3">
      <c r="A228" s="313"/>
      <c r="B228" s="212"/>
      <c r="C228" s="161"/>
      <c r="D228" s="161"/>
      <c r="E228" s="161"/>
      <c r="F228" s="213"/>
      <c r="G228" s="161"/>
      <c r="H228" s="161"/>
      <c r="I228" s="94" t="str">
        <f t="shared" si="53"/>
        <v/>
      </c>
      <c r="J228" s="161"/>
      <c r="K228" s="9" t="str">
        <f t="shared" si="33"/>
        <v/>
      </c>
      <c r="L228" s="8">
        <v>-0.30359999999999998</v>
      </c>
      <c r="M228" s="214"/>
      <c r="N228" s="10" t="str">
        <f t="shared" si="58"/>
        <v/>
      </c>
      <c r="O228" s="169"/>
      <c r="P228" s="9" t="s">
        <v>39</v>
      </c>
      <c r="Q228" s="160"/>
      <c r="R228" s="162"/>
      <c r="S228" s="160"/>
      <c r="T228" s="162"/>
      <c r="U228" s="162"/>
      <c r="V228" s="160"/>
      <c r="W228" s="160"/>
      <c r="X228" s="160"/>
      <c r="Y228" s="222"/>
      <c r="Z228" s="160"/>
      <c r="AA228" s="56"/>
      <c r="AB228" s="56"/>
      <c r="AC228" s="202"/>
      <c r="AD228" s="202"/>
      <c r="AG228" s="123">
        <f t="shared" si="37"/>
        <v>1</v>
      </c>
      <c r="AH228" s="125">
        <f t="shared" si="38"/>
        <v>1</v>
      </c>
      <c r="AI228" s="5">
        <f t="shared" si="59"/>
        <v>5.4462521825114374</v>
      </c>
      <c r="AJ228">
        <f t="shared" si="44"/>
        <v>5</v>
      </c>
      <c r="AK228">
        <f t="shared" si="45"/>
        <v>26</v>
      </c>
      <c r="AL228">
        <f t="shared" si="46"/>
        <v>5</v>
      </c>
      <c r="AM228" s="7">
        <f t="shared" si="47"/>
        <v>0.22644675925925925</v>
      </c>
      <c r="AN228" s="5">
        <f t="shared" si="60"/>
        <v>18.170125328278594</v>
      </c>
      <c r="AO228">
        <f t="shared" si="48"/>
        <v>18</v>
      </c>
      <c r="AP228">
        <f t="shared" si="49"/>
        <v>10</v>
      </c>
      <c r="AQ228">
        <f t="shared" si="50"/>
        <v>18</v>
      </c>
      <c r="AR228" s="7">
        <f t="shared" si="51"/>
        <v>0.75715277777777779</v>
      </c>
    </row>
    <row r="229" spans="1:44" ht="15" customHeight="1" thickBot="1" x14ac:dyDescent="0.3">
      <c r="A229" s="313"/>
      <c r="B229" s="212"/>
      <c r="C229" s="161"/>
      <c r="D229" s="161"/>
      <c r="E229" s="161"/>
      <c r="F229" s="213"/>
      <c r="G229" s="161"/>
      <c r="H229" s="161"/>
      <c r="I229" s="94" t="str">
        <f t="shared" si="53"/>
        <v/>
      </c>
      <c r="J229" s="161"/>
      <c r="K229" s="9" t="str">
        <f t="shared" si="33"/>
        <v/>
      </c>
      <c r="L229" s="63"/>
      <c r="M229" s="214"/>
      <c r="N229" s="10" t="str">
        <f t="shared" si="58"/>
        <v/>
      </c>
      <c r="O229" s="169"/>
      <c r="P229" s="60" t="s">
        <v>40</v>
      </c>
      <c r="Q229" s="160"/>
      <c r="R229" s="162"/>
      <c r="S229" s="160"/>
      <c r="T229" s="162"/>
      <c r="U229" s="162"/>
      <c r="V229" s="160"/>
      <c r="W229" s="160"/>
      <c r="X229" s="160"/>
      <c r="Y229" s="222"/>
      <c r="Z229" s="160"/>
      <c r="AA229" s="56"/>
      <c r="AB229" s="56"/>
      <c r="AC229" s="202"/>
      <c r="AD229" s="202"/>
      <c r="AG229" s="123">
        <f t="shared" si="37"/>
        <v>1</v>
      </c>
      <c r="AH229" s="125">
        <f t="shared" si="38"/>
        <v>1</v>
      </c>
      <c r="AI229" s="5">
        <f t="shared" si="59"/>
        <v>5.4462521825114374</v>
      </c>
      <c r="AJ229">
        <f t="shared" si="44"/>
        <v>5</v>
      </c>
      <c r="AK229">
        <f t="shared" si="45"/>
        <v>26</v>
      </c>
      <c r="AL229">
        <f t="shared" si="46"/>
        <v>5</v>
      </c>
      <c r="AM229" s="7">
        <f t="shared" si="47"/>
        <v>0.22644675925925925</v>
      </c>
      <c r="AN229" s="5">
        <f t="shared" si="60"/>
        <v>18.170125328278594</v>
      </c>
      <c r="AO229">
        <f t="shared" si="48"/>
        <v>18</v>
      </c>
      <c r="AP229">
        <f t="shared" si="49"/>
        <v>10</v>
      </c>
      <c r="AQ229">
        <f t="shared" si="50"/>
        <v>18</v>
      </c>
      <c r="AR229" s="7">
        <f t="shared" si="51"/>
        <v>0.75715277777777779</v>
      </c>
    </row>
    <row r="230" spans="1:44" ht="15" customHeight="1" thickBot="1" x14ac:dyDescent="0.3">
      <c r="A230" s="313"/>
      <c r="B230" s="212"/>
      <c r="C230" s="161"/>
      <c r="D230" s="161"/>
      <c r="E230" s="161"/>
      <c r="F230" s="213"/>
      <c r="G230" s="161"/>
      <c r="H230" s="161"/>
      <c r="I230" s="94" t="str">
        <f t="shared" si="53"/>
        <v/>
      </c>
      <c r="J230" s="161"/>
      <c r="K230" s="9" t="str">
        <f t="shared" si="33"/>
        <v/>
      </c>
      <c r="L230" s="63"/>
      <c r="M230" s="214"/>
      <c r="N230" s="10" t="str">
        <f t="shared" si="58"/>
        <v/>
      </c>
      <c r="O230" s="169"/>
      <c r="P230" s="9" t="s">
        <v>41</v>
      </c>
      <c r="Q230" s="160"/>
      <c r="R230" s="162"/>
      <c r="S230" s="160"/>
      <c r="T230" s="162"/>
      <c r="U230" s="162"/>
      <c r="V230" s="160"/>
      <c r="W230" s="160"/>
      <c r="X230" s="160"/>
      <c r="Y230" s="222"/>
      <c r="Z230" s="160"/>
      <c r="AA230" s="56"/>
      <c r="AB230" s="56"/>
      <c r="AC230" s="202"/>
      <c r="AD230" s="202"/>
      <c r="AG230" s="123">
        <f t="shared" si="37"/>
        <v>1</v>
      </c>
      <c r="AH230" s="125">
        <f t="shared" si="38"/>
        <v>1</v>
      </c>
      <c r="AI230" s="5">
        <f t="shared" si="59"/>
        <v>5.4462521825114374</v>
      </c>
      <c r="AJ230">
        <f t="shared" si="44"/>
        <v>5</v>
      </c>
      <c r="AK230">
        <f t="shared" si="45"/>
        <v>26</v>
      </c>
      <c r="AL230">
        <f t="shared" si="46"/>
        <v>5</v>
      </c>
      <c r="AM230" s="7">
        <f t="shared" si="47"/>
        <v>0.22644675925925925</v>
      </c>
      <c r="AN230" s="5">
        <f t="shared" si="60"/>
        <v>18.170125328278594</v>
      </c>
      <c r="AO230">
        <f t="shared" si="48"/>
        <v>18</v>
      </c>
      <c r="AP230">
        <f t="shared" si="49"/>
        <v>10</v>
      </c>
      <c r="AQ230">
        <f t="shared" si="50"/>
        <v>18</v>
      </c>
      <c r="AR230" s="7">
        <f t="shared" si="51"/>
        <v>0.75715277777777779</v>
      </c>
    </row>
    <row r="231" spans="1:44" ht="15" customHeight="1" thickBot="1" x14ac:dyDescent="0.3">
      <c r="A231" s="312"/>
      <c r="B231" s="212"/>
      <c r="C231" s="161"/>
      <c r="D231" s="161"/>
      <c r="E231" s="161"/>
      <c r="F231" s="213"/>
      <c r="G231" s="161"/>
      <c r="H231" s="161"/>
      <c r="I231" s="94" t="str">
        <f t="shared" si="53"/>
        <v/>
      </c>
      <c r="J231" s="161"/>
      <c r="K231" s="9" t="str">
        <f t="shared" si="33"/>
        <v/>
      </c>
      <c r="L231" s="63"/>
      <c r="M231" s="214"/>
      <c r="N231" s="10" t="str">
        <f t="shared" si="58"/>
        <v/>
      </c>
      <c r="O231" s="169"/>
      <c r="P231" s="57">
        <v>0.26771990740740742</v>
      </c>
      <c r="Q231" s="160"/>
      <c r="R231" s="162"/>
      <c r="S231" s="160"/>
      <c r="T231" s="162"/>
      <c r="U231" s="162"/>
      <c r="V231" s="160"/>
      <c r="W231" s="160"/>
      <c r="X231" s="160"/>
      <c r="Y231" s="222"/>
      <c r="Z231" s="160"/>
      <c r="AA231" s="56"/>
      <c r="AB231" s="56"/>
      <c r="AC231" s="202"/>
      <c r="AD231" s="202"/>
      <c r="AG231" s="123">
        <f t="shared" si="37"/>
        <v>1</v>
      </c>
      <c r="AH231" s="125">
        <f t="shared" si="38"/>
        <v>1</v>
      </c>
      <c r="AI231" s="5">
        <f t="shared" si="59"/>
        <v>5.4462521825114374</v>
      </c>
      <c r="AJ231">
        <f t="shared" si="44"/>
        <v>5</v>
      </c>
      <c r="AK231">
        <f t="shared" si="45"/>
        <v>26</v>
      </c>
      <c r="AL231">
        <f t="shared" si="46"/>
        <v>5</v>
      </c>
      <c r="AM231" s="7">
        <f t="shared" si="47"/>
        <v>0.22644675925925925</v>
      </c>
      <c r="AN231" s="5">
        <f t="shared" si="60"/>
        <v>18.170125328278594</v>
      </c>
      <c r="AO231">
        <f t="shared" si="48"/>
        <v>18</v>
      </c>
      <c r="AP231">
        <f t="shared" si="49"/>
        <v>10</v>
      </c>
      <c r="AQ231">
        <f t="shared" si="50"/>
        <v>18</v>
      </c>
      <c r="AR231" s="7">
        <f t="shared" si="51"/>
        <v>0.75715277777777779</v>
      </c>
    </row>
    <row r="232" spans="1:44" ht="65" thickBot="1" x14ac:dyDescent="0.3">
      <c r="A232" s="115">
        <f>A227+1</f>
        <v>176</v>
      </c>
      <c r="B232" s="50">
        <f>B227+1</f>
        <v>35</v>
      </c>
      <c r="C232" s="21">
        <v>18</v>
      </c>
      <c r="D232" s="210">
        <v>-1069</v>
      </c>
      <c r="E232" s="210"/>
      <c r="F232" s="46">
        <v>43798</v>
      </c>
      <c r="G232" s="21">
        <f t="shared" si="41"/>
        <v>11</v>
      </c>
      <c r="H232" s="21">
        <f t="shared" si="42"/>
        <v>29</v>
      </c>
      <c r="I232" s="94" t="str">
        <f t="shared" si="53"/>
        <v/>
      </c>
      <c r="J232" s="21" t="s">
        <v>25</v>
      </c>
      <c r="K232" s="21" t="str">
        <f t="shared" si="33"/>
        <v>Day 4</v>
      </c>
      <c r="L232" s="14" t="s">
        <v>19</v>
      </c>
      <c r="M232" s="51">
        <v>0.8354166666666667</v>
      </c>
      <c r="N232" s="10" t="str">
        <f t="shared" si="58"/>
        <v/>
      </c>
      <c r="O232" s="15">
        <f t="shared" ref="O232:O244" si="61">IF(($M232-$AF$46)&gt;$AG$48,IF(($M232-$AF$46)&gt;$AG$46,$M232-$AF$46,""),IF($AF$47-$AF$46+$M232+$AG$47&gt;$AG$46,($AF$47-$AF$46+$M232+$AG$47),""))</f>
        <v>0.72152777777777777</v>
      </c>
      <c r="P232" s="9"/>
      <c r="Q232" s="18"/>
      <c r="R232" s="16" t="s">
        <v>263</v>
      </c>
      <c r="S232" s="18">
        <v>0.21703703703703703</v>
      </c>
      <c r="T232" s="16" t="s">
        <v>130</v>
      </c>
      <c r="U232" s="16" t="s">
        <v>148</v>
      </c>
      <c r="V232" s="11">
        <f t="shared" ref="V232:V246" si="62">AM232</f>
        <v>0.22922453703703705</v>
      </c>
      <c r="W232" s="11"/>
      <c r="X232" s="11"/>
      <c r="Y232" s="9"/>
      <c r="Z232" s="11">
        <f t="shared" si="43"/>
        <v>0.75576388888888879</v>
      </c>
      <c r="AA232" s="51"/>
      <c r="AB232" s="51">
        <v>0.75902777777777775</v>
      </c>
      <c r="AC232" s="216" t="s">
        <v>264</v>
      </c>
      <c r="AD232" s="211"/>
      <c r="AE232" s="113">
        <v>0.16098379629629631</v>
      </c>
      <c r="AF232" s="111">
        <v>26553</v>
      </c>
      <c r="AG232" s="123">
        <f t="shared" si="37"/>
        <v>0.86407407407407411</v>
      </c>
      <c r="AH232" s="125">
        <f t="shared" si="38"/>
        <v>2.8657407407407409E-2</v>
      </c>
      <c r="AI232" s="5">
        <f t="shared" si="59"/>
        <v>5.5061080357246537</v>
      </c>
      <c r="AJ232">
        <f t="shared" si="44"/>
        <v>5</v>
      </c>
      <c r="AK232">
        <f t="shared" si="45"/>
        <v>30</v>
      </c>
      <c r="AL232">
        <f t="shared" si="46"/>
        <v>5</v>
      </c>
      <c r="AM232" s="7">
        <f t="shared" si="47"/>
        <v>0.22922453703703705</v>
      </c>
      <c r="AN232" s="5">
        <f t="shared" si="60"/>
        <v>18.137375398504869</v>
      </c>
      <c r="AO232">
        <f t="shared" si="48"/>
        <v>18</v>
      </c>
      <c r="AP232">
        <f t="shared" si="49"/>
        <v>8</v>
      </c>
      <c r="AQ232">
        <f t="shared" si="50"/>
        <v>18</v>
      </c>
      <c r="AR232" s="7">
        <f t="shared" si="51"/>
        <v>0.75576388888888879</v>
      </c>
    </row>
    <row r="233" spans="1:44" ht="17" thickBot="1" x14ac:dyDescent="0.3">
      <c r="A233" s="115">
        <f t="shared" si="28"/>
        <v>177</v>
      </c>
      <c r="B233" s="50">
        <f t="shared" si="52"/>
        <v>36</v>
      </c>
      <c r="C233" s="9">
        <v>19</v>
      </c>
      <c r="D233" s="161">
        <v>-1068</v>
      </c>
      <c r="E233" s="161"/>
      <c r="F233" s="35">
        <v>43609</v>
      </c>
      <c r="G233" s="9">
        <f t="shared" si="41"/>
        <v>5</v>
      </c>
      <c r="H233" s="9">
        <f t="shared" si="42"/>
        <v>24</v>
      </c>
      <c r="I233" s="94" t="str">
        <f t="shared" si="53"/>
        <v/>
      </c>
      <c r="J233" s="9" t="s">
        <v>28</v>
      </c>
      <c r="K233" s="9" t="str">
        <f t="shared" si="33"/>
        <v>Day 5</v>
      </c>
      <c r="L233" s="14" t="s">
        <v>19</v>
      </c>
      <c r="M233" s="51">
        <v>0.25208333333333333</v>
      </c>
      <c r="N233" s="17">
        <f t="shared" si="58"/>
        <v>0.13819444444444445</v>
      </c>
      <c r="O233" s="10" t="str">
        <f t="shared" si="61"/>
        <v/>
      </c>
      <c r="P233" s="9"/>
      <c r="Q233" s="11"/>
      <c r="R233" s="12" t="s">
        <v>130</v>
      </c>
      <c r="S233" s="11">
        <v>0.26072916666666668</v>
      </c>
      <c r="T233" s="12" t="s">
        <v>130</v>
      </c>
      <c r="U233" s="12"/>
      <c r="V233" s="11">
        <f t="shared" si="62"/>
        <v>0.25145833333333334</v>
      </c>
      <c r="W233" s="11"/>
      <c r="X233" s="11"/>
      <c r="Y233" s="51">
        <v>0.2590277777777778</v>
      </c>
      <c r="Z233" s="11">
        <f t="shared" si="43"/>
        <v>0.73700231481481471</v>
      </c>
      <c r="AA233" s="9"/>
      <c r="AB233" s="9"/>
      <c r="AC233" s="202"/>
      <c r="AD233" s="202"/>
      <c r="AE233" s="113">
        <v>0.57502314814814814</v>
      </c>
      <c r="AF233" s="111">
        <v>26544</v>
      </c>
      <c r="AG233" s="123">
        <f t="shared" si="37"/>
        <v>1.2782175925925927</v>
      </c>
      <c r="AH233" s="125">
        <f t="shared" si="38"/>
        <v>1.0261342592592593</v>
      </c>
      <c r="AI233" s="5">
        <f t="shared" si="59"/>
        <v>6.0381627114185994</v>
      </c>
      <c r="AJ233">
        <f t="shared" si="44"/>
        <v>6</v>
      </c>
      <c r="AK233">
        <f t="shared" si="45"/>
        <v>2</v>
      </c>
      <c r="AL233">
        <f t="shared" si="46"/>
        <v>6</v>
      </c>
      <c r="AM233" s="7">
        <f t="shared" si="47"/>
        <v>0.25145833333333334</v>
      </c>
      <c r="AN233" s="5">
        <f t="shared" si="60"/>
        <v>17.695615300337796</v>
      </c>
      <c r="AO233">
        <f t="shared" si="48"/>
        <v>17</v>
      </c>
      <c r="AP233">
        <f t="shared" si="49"/>
        <v>41</v>
      </c>
      <c r="AQ233">
        <f t="shared" si="50"/>
        <v>17</v>
      </c>
      <c r="AR233" s="7">
        <f t="shared" si="51"/>
        <v>0.73700231481481471</v>
      </c>
    </row>
    <row r="234" spans="1:44" ht="185" customHeight="1" thickBot="1" x14ac:dyDescent="0.3">
      <c r="A234" s="115">
        <f t="shared" si="28"/>
        <v>178</v>
      </c>
      <c r="B234" s="50">
        <f t="shared" si="52"/>
        <v>37</v>
      </c>
      <c r="C234" s="9">
        <v>20</v>
      </c>
      <c r="D234" s="161">
        <v>-1068</v>
      </c>
      <c r="E234" s="161"/>
      <c r="F234" s="35">
        <v>43786</v>
      </c>
      <c r="G234" s="9">
        <f t="shared" si="41"/>
        <v>11</v>
      </c>
      <c r="H234" s="9">
        <f t="shared" si="42"/>
        <v>17</v>
      </c>
      <c r="I234" s="94" t="str">
        <f t="shared" si="53"/>
        <v>PM Saturday</v>
      </c>
      <c r="J234" s="9" t="s">
        <v>31</v>
      </c>
      <c r="K234" s="9" t="str">
        <f t="shared" si="33"/>
        <v>Day 1</v>
      </c>
      <c r="L234" s="14" t="s">
        <v>17</v>
      </c>
      <c r="M234" s="51">
        <v>0.99930555555555556</v>
      </c>
      <c r="N234" s="10" t="str">
        <f t="shared" si="58"/>
        <v/>
      </c>
      <c r="O234" s="17">
        <f t="shared" si="61"/>
        <v>0.88541666666666663</v>
      </c>
      <c r="P234" s="9" t="s">
        <v>174</v>
      </c>
      <c r="Q234" s="11"/>
      <c r="R234" s="12"/>
      <c r="S234" s="11">
        <v>0.2146875</v>
      </c>
      <c r="T234" s="12" t="s">
        <v>130</v>
      </c>
      <c r="U234" s="12"/>
      <c r="V234" s="11">
        <f t="shared" si="62"/>
        <v>0.23130787037037037</v>
      </c>
      <c r="W234" s="11"/>
      <c r="X234" s="11"/>
      <c r="Y234" s="9"/>
      <c r="Z234" s="11">
        <f t="shared" si="43"/>
        <v>0.75298611111111102</v>
      </c>
      <c r="AA234" s="57">
        <v>0.75758101851851845</v>
      </c>
      <c r="AB234" s="51">
        <v>0.75486111111111109</v>
      </c>
      <c r="AC234" s="202"/>
      <c r="AD234" s="202"/>
      <c r="AE234" s="113">
        <v>0.31916666666666665</v>
      </c>
      <c r="AF234" s="111">
        <v>26535</v>
      </c>
      <c r="AG234" s="123">
        <f t="shared" si="37"/>
        <v>1.0224652777777776</v>
      </c>
      <c r="AH234" s="125">
        <f t="shared" si="38"/>
        <v>2.3159722222222068E-2</v>
      </c>
      <c r="AI234" s="5">
        <f t="shared" si="59"/>
        <v>5.5628472268391471</v>
      </c>
      <c r="AJ234">
        <f t="shared" si="44"/>
        <v>5</v>
      </c>
      <c r="AK234">
        <f t="shared" si="45"/>
        <v>33</v>
      </c>
      <c r="AL234">
        <f t="shared" si="46"/>
        <v>5</v>
      </c>
      <c r="AM234" s="7">
        <f t="shared" si="47"/>
        <v>0.23130787037037037</v>
      </c>
      <c r="AN234" s="5">
        <f t="shared" si="60"/>
        <v>18.068341633807499</v>
      </c>
      <c r="AO234">
        <f t="shared" si="48"/>
        <v>18</v>
      </c>
      <c r="AP234">
        <f t="shared" si="49"/>
        <v>4</v>
      </c>
      <c r="AQ234">
        <f t="shared" si="50"/>
        <v>18</v>
      </c>
      <c r="AR234" s="7">
        <f t="shared" si="51"/>
        <v>0.75298611111111102</v>
      </c>
    </row>
    <row r="235" spans="1:44" ht="129" thickBot="1" x14ac:dyDescent="0.3">
      <c r="A235" s="115">
        <f t="shared" si="28"/>
        <v>179</v>
      </c>
      <c r="B235" s="50">
        <f t="shared" si="52"/>
        <v>38</v>
      </c>
      <c r="C235" s="9">
        <v>21</v>
      </c>
      <c r="D235" s="161">
        <v>-1067</v>
      </c>
      <c r="E235" s="161"/>
      <c r="F235" s="35">
        <v>43598</v>
      </c>
      <c r="G235" s="9">
        <f t="shared" si="41"/>
        <v>5</v>
      </c>
      <c r="H235" s="9">
        <f t="shared" si="42"/>
        <v>13</v>
      </c>
      <c r="I235" s="94" t="str">
        <f t="shared" si="53"/>
        <v/>
      </c>
      <c r="J235" s="9" t="s">
        <v>23</v>
      </c>
      <c r="K235" s="9" t="str">
        <f t="shared" si="33"/>
        <v>Day 3</v>
      </c>
      <c r="L235" s="14" t="s">
        <v>17</v>
      </c>
      <c r="M235" s="51">
        <v>0.93611111111111101</v>
      </c>
      <c r="N235" s="10" t="str">
        <f t="shared" si="58"/>
        <v/>
      </c>
      <c r="O235" s="15">
        <f t="shared" si="61"/>
        <v>0.82222222222222208</v>
      </c>
      <c r="P235" s="9"/>
      <c r="Q235" s="11"/>
      <c r="R235" s="20" t="s">
        <v>257</v>
      </c>
      <c r="S235" s="11">
        <v>0.23003472222222221</v>
      </c>
      <c r="T235" s="12" t="s">
        <v>130</v>
      </c>
      <c r="U235" s="16" t="s">
        <v>148</v>
      </c>
      <c r="V235" s="11">
        <f t="shared" si="62"/>
        <v>0.2507638888888889</v>
      </c>
      <c r="W235" s="11"/>
      <c r="X235" s="11"/>
      <c r="Y235" s="9"/>
      <c r="Z235" s="11">
        <f t="shared" si="43"/>
        <v>0.74186342592592591</v>
      </c>
      <c r="AA235" s="51"/>
      <c r="AB235" s="51">
        <v>0.73749999999999993</v>
      </c>
      <c r="AC235" s="202"/>
      <c r="AD235" s="202"/>
      <c r="AE235" s="113">
        <v>0.25318287037037041</v>
      </c>
      <c r="AF235" s="111">
        <v>26526</v>
      </c>
      <c r="AG235" s="123">
        <f t="shared" si="37"/>
        <v>0.95658564814814828</v>
      </c>
      <c r="AH235" s="125">
        <f t="shared" si="38"/>
        <v>2.0474537037037277E-2</v>
      </c>
      <c r="AI235" s="5">
        <f t="shared" si="59"/>
        <v>6.0281007699457314</v>
      </c>
      <c r="AJ235">
        <f t="shared" si="44"/>
        <v>6</v>
      </c>
      <c r="AK235">
        <f t="shared" si="45"/>
        <v>1</v>
      </c>
      <c r="AL235">
        <f t="shared" si="46"/>
        <v>6</v>
      </c>
      <c r="AM235" s="7">
        <f t="shared" si="47"/>
        <v>0.2507638888888889</v>
      </c>
      <c r="AN235" s="5">
        <f t="shared" si="60"/>
        <v>17.804137521480275</v>
      </c>
      <c r="AO235">
        <f t="shared" si="48"/>
        <v>17</v>
      </c>
      <c r="AP235">
        <f t="shared" si="49"/>
        <v>48</v>
      </c>
      <c r="AQ235">
        <f t="shared" si="50"/>
        <v>17</v>
      </c>
      <c r="AR235" s="7">
        <f t="shared" si="51"/>
        <v>0.74186342592592591</v>
      </c>
    </row>
    <row r="236" spans="1:44" ht="129" thickBot="1" x14ac:dyDescent="0.3">
      <c r="A236" s="115">
        <f t="shared" si="28"/>
        <v>180</v>
      </c>
      <c r="B236" s="50">
        <f t="shared" si="52"/>
        <v>39</v>
      </c>
      <c r="C236" s="9">
        <v>22</v>
      </c>
      <c r="D236" s="161">
        <v>-1067</v>
      </c>
      <c r="E236" s="161"/>
      <c r="F236" s="35">
        <v>43775</v>
      </c>
      <c r="G236" s="9">
        <f t="shared" si="41"/>
        <v>11</v>
      </c>
      <c r="H236" s="9">
        <f t="shared" si="42"/>
        <v>6</v>
      </c>
      <c r="I236" s="94" t="str">
        <f t="shared" si="53"/>
        <v/>
      </c>
      <c r="J236" s="9" t="s">
        <v>16</v>
      </c>
      <c r="K236" s="9" t="str">
        <f t="shared" si="33"/>
        <v>Day 5</v>
      </c>
      <c r="L236" s="14" t="s">
        <v>19</v>
      </c>
      <c r="M236" s="51">
        <v>0.96527777777777779</v>
      </c>
      <c r="N236" s="10" t="str">
        <f t="shared" si="58"/>
        <v/>
      </c>
      <c r="O236" s="15">
        <f t="shared" si="61"/>
        <v>0.85138888888888886</v>
      </c>
      <c r="P236" s="9"/>
      <c r="Q236" s="11"/>
      <c r="R236" s="20" t="s">
        <v>257</v>
      </c>
      <c r="S236" s="11">
        <v>0.21761574074074075</v>
      </c>
      <c r="T236" s="12" t="s">
        <v>130</v>
      </c>
      <c r="U236" s="16" t="s">
        <v>148</v>
      </c>
      <c r="V236" s="11">
        <f t="shared" si="62"/>
        <v>0.23478009259259258</v>
      </c>
      <c r="W236" s="11"/>
      <c r="X236" s="11"/>
      <c r="Y236" s="9"/>
      <c r="Z236" s="11">
        <f t="shared" si="43"/>
        <v>0.75090277777777781</v>
      </c>
      <c r="AA236" s="51"/>
      <c r="AB236" s="51">
        <v>0.75208333333333333</v>
      </c>
      <c r="AC236" s="202"/>
      <c r="AD236" s="202"/>
      <c r="AE236" s="113">
        <v>0.27956018518518516</v>
      </c>
      <c r="AF236" s="111">
        <v>26517</v>
      </c>
      <c r="AG236" s="123">
        <f t="shared" si="37"/>
        <v>0.98237268518518528</v>
      </c>
      <c r="AH236" s="125">
        <f t="shared" si="38"/>
        <v>1.7094907407407489E-2</v>
      </c>
      <c r="AI236" s="5">
        <f t="shared" si="59"/>
        <v>5.6474879888547198</v>
      </c>
      <c r="AJ236">
        <f t="shared" si="44"/>
        <v>5</v>
      </c>
      <c r="AK236">
        <f t="shared" si="45"/>
        <v>38</v>
      </c>
      <c r="AL236">
        <f t="shared" si="46"/>
        <v>5</v>
      </c>
      <c r="AM236" s="7">
        <f t="shared" si="47"/>
        <v>0.23478009259259258</v>
      </c>
      <c r="AN236" s="5">
        <f t="shared" si="60"/>
        <v>18.017655849687511</v>
      </c>
      <c r="AO236">
        <f t="shared" si="48"/>
        <v>18</v>
      </c>
      <c r="AP236">
        <f t="shared" si="49"/>
        <v>1</v>
      </c>
      <c r="AQ236">
        <f t="shared" si="50"/>
        <v>18</v>
      </c>
      <c r="AR236" s="7">
        <f t="shared" si="51"/>
        <v>0.75090277777777781</v>
      </c>
    </row>
    <row r="237" spans="1:44" ht="75" thickBot="1" x14ac:dyDescent="0.3">
      <c r="A237" s="115">
        <f t="shared" si="28"/>
        <v>181</v>
      </c>
      <c r="B237" s="50">
        <f t="shared" si="52"/>
        <v>40</v>
      </c>
      <c r="C237" s="39"/>
      <c r="D237" s="161">
        <v>-1066</v>
      </c>
      <c r="E237" s="161"/>
      <c r="F237" s="35">
        <v>43588</v>
      </c>
      <c r="G237" s="9">
        <f t="shared" si="41"/>
        <v>5</v>
      </c>
      <c r="H237" s="9">
        <f t="shared" si="42"/>
        <v>3</v>
      </c>
      <c r="I237" s="94" t="str">
        <f t="shared" si="53"/>
        <v>PM Saturday</v>
      </c>
      <c r="J237" s="38" t="s">
        <v>31</v>
      </c>
      <c r="K237" s="9" t="str">
        <f t="shared" si="33"/>
        <v>Day 1</v>
      </c>
      <c r="L237" s="14" t="s">
        <v>19</v>
      </c>
      <c r="M237" s="51">
        <v>0.65208333333333335</v>
      </c>
      <c r="N237" s="10" t="str">
        <f t="shared" si="58"/>
        <v/>
      </c>
      <c r="O237" s="17">
        <f t="shared" si="61"/>
        <v>0.53819444444444442</v>
      </c>
      <c r="P237" s="9"/>
      <c r="Q237" s="11"/>
      <c r="R237" s="12"/>
      <c r="S237" s="11">
        <v>0.24219907407407407</v>
      </c>
      <c r="T237" s="12" t="s">
        <v>130</v>
      </c>
      <c r="U237" s="12"/>
      <c r="V237" s="11">
        <f t="shared" si="62"/>
        <v>0.2507638888888889</v>
      </c>
      <c r="W237" s="11"/>
      <c r="X237" s="11"/>
      <c r="Y237" s="9"/>
      <c r="Z237" s="11">
        <f t="shared" si="43"/>
        <v>0.74672453703703701</v>
      </c>
      <c r="AA237" s="56"/>
      <c r="AB237" s="56"/>
      <c r="AC237" s="202"/>
      <c r="AD237" s="202"/>
      <c r="AE237" s="113">
        <v>0.96178240740740739</v>
      </c>
      <c r="AF237" s="111">
        <v>26509</v>
      </c>
      <c r="AG237" s="123">
        <f t="shared" si="37"/>
        <v>1.6646874999999999</v>
      </c>
      <c r="AH237" s="125">
        <f t="shared" si="38"/>
        <v>1.0126041666666665</v>
      </c>
      <c r="AI237" s="5">
        <f t="shared" si="59"/>
        <v>6.0289792475306543</v>
      </c>
      <c r="AJ237">
        <f t="shared" si="44"/>
        <v>6</v>
      </c>
      <c r="AK237">
        <f t="shared" si="45"/>
        <v>1</v>
      </c>
      <c r="AL237">
        <f t="shared" si="46"/>
        <v>6</v>
      </c>
      <c r="AM237" s="7">
        <f t="shared" si="47"/>
        <v>0.2507638888888889</v>
      </c>
      <c r="AN237" s="5">
        <f t="shared" si="60"/>
        <v>17.920312248215581</v>
      </c>
      <c r="AO237">
        <f t="shared" si="48"/>
        <v>17</v>
      </c>
      <c r="AP237">
        <f t="shared" si="49"/>
        <v>55</v>
      </c>
      <c r="AQ237">
        <f t="shared" si="50"/>
        <v>17</v>
      </c>
      <c r="AR237" s="7">
        <f t="shared" si="51"/>
        <v>0.74672453703703701</v>
      </c>
    </row>
    <row r="238" spans="1:44" ht="17" thickBot="1" x14ac:dyDescent="0.3">
      <c r="A238" s="115">
        <f t="shared" si="28"/>
        <v>182</v>
      </c>
      <c r="B238" s="50">
        <f t="shared" si="52"/>
        <v>41</v>
      </c>
      <c r="C238" s="39"/>
      <c r="D238" s="161">
        <v>-1066</v>
      </c>
      <c r="E238" s="161"/>
      <c r="F238" s="35">
        <v>43765</v>
      </c>
      <c r="G238" s="9">
        <f t="shared" si="41"/>
        <v>10</v>
      </c>
      <c r="H238" s="9">
        <f t="shared" si="42"/>
        <v>27</v>
      </c>
      <c r="I238" s="94" t="str">
        <f t="shared" si="53"/>
        <v/>
      </c>
      <c r="J238" s="38" t="s">
        <v>23</v>
      </c>
      <c r="K238" s="9" t="str">
        <f t="shared" si="33"/>
        <v>Day 3</v>
      </c>
      <c r="L238" s="8" t="s">
        <v>24</v>
      </c>
      <c r="M238" s="51">
        <v>4.8611111111111112E-2</v>
      </c>
      <c r="N238" s="10" t="str">
        <f t="shared" si="58"/>
        <v/>
      </c>
      <c r="O238" s="10">
        <f t="shared" si="61"/>
        <v>0.93540509259259252</v>
      </c>
      <c r="P238" s="9"/>
      <c r="Q238" s="11"/>
      <c r="R238" s="12"/>
      <c r="S238" s="11">
        <v>0.24297453703703706</v>
      </c>
      <c r="T238" s="12" t="s">
        <v>130</v>
      </c>
      <c r="U238" s="12"/>
      <c r="V238" s="11">
        <f t="shared" si="62"/>
        <v>0.23894675925925926</v>
      </c>
      <c r="W238" s="11"/>
      <c r="X238" s="11"/>
      <c r="Y238" s="9"/>
      <c r="Z238" s="11">
        <f t="shared" si="43"/>
        <v>0.74950231481481477</v>
      </c>
      <c r="AA238" s="56"/>
      <c r="AB238" s="56"/>
      <c r="AC238" s="202"/>
      <c r="AD238" s="202"/>
      <c r="AE238" s="113">
        <v>0.35633101851851851</v>
      </c>
      <c r="AF238" s="111">
        <v>26500</v>
      </c>
      <c r="AG238" s="123">
        <f t="shared" si="37"/>
        <v>1.0593402777777776</v>
      </c>
      <c r="AH238" s="125">
        <f t="shared" si="38"/>
        <v>1.0107291666666665</v>
      </c>
      <c r="AI238" s="5">
        <f t="shared" si="59"/>
        <v>5.7418836801486384</v>
      </c>
      <c r="AJ238">
        <f t="shared" si="44"/>
        <v>5</v>
      </c>
      <c r="AK238">
        <f t="shared" si="45"/>
        <v>44</v>
      </c>
      <c r="AL238">
        <f t="shared" si="46"/>
        <v>5</v>
      </c>
      <c r="AM238" s="7">
        <f t="shared" si="47"/>
        <v>0.23894675925925926</v>
      </c>
      <c r="AN238" s="5">
        <f t="shared" si="60"/>
        <v>17.984546706553196</v>
      </c>
      <c r="AO238">
        <f t="shared" si="48"/>
        <v>17</v>
      </c>
      <c r="AP238">
        <f t="shared" si="49"/>
        <v>59</v>
      </c>
      <c r="AQ238">
        <f t="shared" si="50"/>
        <v>17</v>
      </c>
      <c r="AR238" s="7">
        <f t="shared" si="51"/>
        <v>0.74950231481481477</v>
      </c>
    </row>
    <row r="239" spans="1:44" ht="17" thickBot="1" x14ac:dyDescent="0.3">
      <c r="A239" s="115">
        <f t="shared" si="28"/>
        <v>183</v>
      </c>
      <c r="B239" s="50">
        <f t="shared" si="52"/>
        <v>42</v>
      </c>
      <c r="C239" s="39"/>
      <c r="D239" s="161">
        <v>-1065</v>
      </c>
      <c r="E239" s="161"/>
      <c r="F239" s="35">
        <v>43548</v>
      </c>
      <c r="G239" s="9">
        <f t="shared" si="41"/>
        <v>3</v>
      </c>
      <c r="H239" s="9">
        <f t="shared" si="42"/>
        <v>24</v>
      </c>
      <c r="I239" s="94" t="str">
        <f t="shared" si="53"/>
        <v/>
      </c>
      <c r="J239" s="38" t="s">
        <v>25</v>
      </c>
      <c r="K239" s="9" t="str">
        <f t="shared" si="33"/>
        <v>Day 4</v>
      </c>
      <c r="L239" s="14" t="s">
        <v>19</v>
      </c>
      <c r="M239" s="51">
        <v>0.69861111111111107</v>
      </c>
      <c r="N239" s="10" t="str">
        <f t="shared" si="58"/>
        <v/>
      </c>
      <c r="O239" s="17">
        <f t="shared" si="61"/>
        <v>0.58472222222222214</v>
      </c>
      <c r="P239" s="9"/>
      <c r="Q239" s="11"/>
      <c r="R239" s="12"/>
      <c r="S239" s="11">
        <v>0.24493055555555557</v>
      </c>
      <c r="T239" s="12" t="s">
        <v>130</v>
      </c>
      <c r="U239" s="12"/>
      <c r="V239" s="11">
        <f t="shared" si="62"/>
        <v>0.25145833333333334</v>
      </c>
      <c r="W239" s="11"/>
      <c r="X239" s="11"/>
      <c r="Y239" s="9"/>
      <c r="Z239" s="11">
        <f t="shared" si="43"/>
        <v>0.76687500000000008</v>
      </c>
      <c r="AA239" s="56"/>
      <c r="AB239" s="56"/>
      <c r="AC239" s="202"/>
      <c r="AD239" s="202"/>
      <c r="AE239" s="113">
        <v>2.1736111111111112E-2</v>
      </c>
      <c r="AF239" s="111">
        <v>26492</v>
      </c>
      <c r="AG239" s="123">
        <f t="shared" si="37"/>
        <v>0.7248379629629631</v>
      </c>
      <c r="AH239" s="125">
        <f t="shared" si="38"/>
        <v>2.6226851851852029E-2</v>
      </c>
      <c r="AI239" s="5">
        <f t="shared" si="59"/>
        <v>6.0413845079884245</v>
      </c>
      <c r="AJ239">
        <f t="shared" si="44"/>
        <v>6</v>
      </c>
      <c r="AK239">
        <f t="shared" si="45"/>
        <v>2</v>
      </c>
      <c r="AL239">
        <f t="shared" si="46"/>
        <v>6</v>
      </c>
      <c r="AM239" s="7">
        <f t="shared" si="47"/>
        <v>0.25145833333333334</v>
      </c>
      <c r="AN239" s="5">
        <f t="shared" si="60"/>
        <v>18.411818468548244</v>
      </c>
      <c r="AO239">
        <f t="shared" si="48"/>
        <v>18</v>
      </c>
      <c r="AP239">
        <f t="shared" si="49"/>
        <v>24</v>
      </c>
      <c r="AQ239">
        <f t="shared" si="50"/>
        <v>18</v>
      </c>
      <c r="AR239" s="7">
        <f t="shared" si="51"/>
        <v>0.76687500000000008</v>
      </c>
    </row>
    <row r="240" spans="1:44" ht="145" thickBot="1" x14ac:dyDescent="0.3">
      <c r="A240" s="115">
        <f t="shared" si="28"/>
        <v>184</v>
      </c>
      <c r="B240" s="50">
        <f t="shared" si="52"/>
        <v>43</v>
      </c>
      <c r="C240" s="9">
        <v>23</v>
      </c>
      <c r="D240" s="161">
        <v>-1065</v>
      </c>
      <c r="E240" s="161"/>
      <c r="F240" s="35">
        <v>43724</v>
      </c>
      <c r="G240" s="9">
        <f t="shared" si="41"/>
        <v>9</v>
      </c>
      <c r="H240" s="9">
        <f t="shared" si="42"/>
        <v>16</v>
      </c>
      <c r="I240" s="94" t="str">
        <f t="shared" si="53"/>
        <v/>
      </c>
      <c r="J240" s="9" t="s">
        <v>16</v>
      </c>
      <c r="K240" s="9" t="str">
        <f t="shared" si="33"/>
        <v>Day 5</v>
      </c>
      <c r="L240" s="14" t="s">
        <v>19</v>
      </c>
      <c r="M240" s="51">
        <v>0.95694444444444438</v>
      </c>
      <c r="N240" s="10" t="str">
        <f t="shared" si="58"/>
        <v/>
      </c>
      <c r="O240" s="15">
        <f t="shared" si="61"/>
        <v>0.84305555555555545</v>
      </c>
      <c r="P240" s="9"/>
      <c r="Q240" s="11"/>
      <c r="R240" s="20" t="s">
        <v>262</v>
      </c>
      <c r="S240" s="11">
        <v>0.23649305555555555</v>
      </c>
      <c r="T240" s="12" t="s">
        <v>130</v>
      </c>
      <c r="U240" s="16" t="s">
        <v>148</v>
      </c>
      <c r="V240" s="11">
        <f t="shared" si="62"/>
        <v>0.25562499999999999</v>
      </c>
      <c r="W240" s="11"/>
      <c r="X240" s="11"/>
      <c r="Y240" s="9"/>
      <c r="Z240" s="11">
        <f t="shared" si="43"/>
        <v>0.74533564814814823</v>
      </c>
      <c r="AA240" s="51"/>
      <c r="AB240" s="51">
        <v>0.74722222222222223</v>
      </c>
      <c r="AC240" s="202"/>
      <c r="AD240" s="202"/>
      <c r="AE240" s="113">
        <v>0.28153935185185186</v>
      </c>
      <c r="AF240" s="111">
        <v>26483</v>
      </c>
      <c r="AG240" s="123">
        <f t="shared" si="37"/>
        <v>0.98474537037037035</v>
      </c>
      <c r="AH240" s="125">
        <f t="shared" si="38"/>
        <v>2.7800925925925979E-2</v>
      </c>
      <c r="AI240" s="5">
        <f t="shared" si="59"/>
        <v>6.1455356469258016</v>
      </c>
      <c r="AJ240">
        <f t="shared" si="44"/>
        <v>6</v>
      </c>
      <c r="AK240">
        <f t="shared" si="45"/>
        <v>8</v>
      </c>
      <c r="AL240">
        <f t="shared" si="46"/>
        <v>6</v>
      </c>
      <c r="AM240" s="7">
        <f t="shared" si="47"/>
        <v>0.25562499999999999</v>
      </c>
      <c r="AN240" s="5">
        <f t="shared" si="60"/>
        <v>17.886921619137084</v>
      </c>
      <c r="AO240">
        <f t="shared" si="48"/>
        <v>17</v>
      </c>
      <c r="AP240">
        <f t="shared" si="49"/>
        <v>53</v>
      </c>
      <c r="AQ240">
        <f t="shared" si="50"/>
        <v>17</v>
      </c>
      <c r="AR240" s="7">
        <f t="shared" si="51"/>
        <v>0.74533564814814823</v>
      </c>
    </row>
    <row r="241" spans="1:44" ht="152" customHeight="1" thickBot="1" x14ac:dyDescent="0.3">
      <c r="A241" s="115">
        <f t="shared" si="28"/>
        <v>185</v>
      </c>
      <c r="B241" s="50">
        <f t="shared" si="52"/>
        <v>44</v>
      </c>
      <c r="C241" s="8">
        <v>24</v>
      </c>
      <c r="D241" s="217">
        <v>-1064</v>
      </c>
      <c r="E241" s="217"/>
      <c r="F241" s="72">
        <v>43536</v>
      </c>
      <c r="G241" s="8">
        <f t="shared" si="41"/>
        <v>3</v>
      </c>
      <c r="H241" s="8">
        <f t="shared" si="42"/>
        <v>12</v>
      </c>
      <c r="I241" s="94" t="str">
        <f t="shared" si="53"/>
        <v>PM Saturday</v>
      </c>
      <c r="J241" s="14" t="s">
        <v>31</v>
      </c>
      <c r="K241" s="14" t="str">
        <f t="shared" si="33"/>
        <v>Day 1</v>
      </c>
      <c r="L241" s="14" t="s">
        <v>17</v>
      </c>
      <c r="M241" s="51">
        <v>0.8041666666666667</v>
      </c>
      <c r="N241" s="10" t="str">
        <f t="shared" si="58"/>
        <v/>
      </c>
      <c r="O241" s="15">
        <f t="shared" si="61"/>
        <v>0.69027777777777777</v>
      </c>
      <c r="P241" s="9" t="s">
        <v>43</v>
      </c>
      <c r="Q241" s="18"/>
      <c r="R241" s="16" t="s">
        <v>260</v>
      </c>
      <c r="S241" s="18">
        <v>0.2419212962962963</v>
      </c>
      <c r="T241" s="16" t="s">
        <v>130</v>
      </c>
      <c r="U241" s="16" t="s">
        <v>148</v>
      </c>
      <c r="V241" s="11">
        <f t="shared" si="62"/>
        <v>0.2507638888888889</v>
      </c>
      <c r="W241" s="11"/>
      <c r="X241" s="11"/>
      <c r="Y241" s="9"/>
      <c r="Z241" s="11">
        <f t="shared" si="43"/>
        <v>0.77173611111111118</v>
      </c>
      <c r="AA241" s="51">
        <v>0.76728009259259267</v>
      </c>
      <c r="AB241" s="51">
        <v>0.76111111111111107</v>
      </c>
      <c r="AC241" s="219" t="s">
        <v>261</v>
      </c>
      <c r="AD241" s="202"/>
      <c r="AE241" s="113">
        <v>0.12359953703703704</v>
      </c>
      <c r="AF241" s="111">
        <v>26474</v>
      </c>
      <c r="AG241" s="123">
        <f t="shared" si="37"/>
        <v>0.82690972222222225</v>
      </c>
      <c r="AH241" s="125">
        <f t="shared" si="38"/>
        <v>2.2743055555555558E-2</v>
      </c>
      <c r="AI241" s="5">
        <f t="shared" si="59"/>
        <v>6.0205400920310526</v>
      </c>
      <c r="AJ241">
        <f t="shared" si="44"/>
        <v>6</v>
      </c>
      <c r="AK241">
        <f t="shared" si="45"/>
        <v>1</v>
      </c>
      <c r="AL241">
        <f t="shared" si="46"/>
        <v>6</v>
      </c>
      <c r="AM241" s="7">
        <f t="shared" si="47"/>
        <v>0.2507638888888889</v>
      </c>
      <c r="AN241" s="5">
        <f t="shared" si="60"/>
        <v>18.521354518976896</v>
      </c>
      <c r="AO241">
        <f t="shared" si="48"/>
        <v>18</v>
      </c>
      <c r="AP241">
        <f t="shared" si="49"/>
        <v>31</v>
      </c>
      <c r="AQ241">
        <f t="shared" si="50"/>
        <v>18</v>
      </c>
      <c r="AR241" s="7">
        <f t="shared" si="51"/>
        <v>0.77173611111111118</v>
      </c>
    </row>
    <row r="242" spans="1:44" ht="17" thickBot="1" x14ac:dyDescent="0.3">
      <c r="A242" s="115">
        <f t="shared" ref="A242:A305" si="63">A241+1</f>
        <v>186</v>
      </c>
      <c r="B242" s="50">
        <f t="shared" si="52"/>
        <v>45</v>
      </c>
      <c r="C242" s="39"/>
      <c r="D242" s="161">
        <v>-1064</v>
      </c>
      <c r="E242" s="161"/>
      <c r="F242" s="35">
        <v>43713</v>
      </c>
      <c r="G242" s="9">
        <f t="shared" si="41"/>
        <v>9</v>
      </c>
      <c r="H242" s="9">
        <f t="shared" si="42"/>
        <v>5</v>
      </c>
      <c r="I242" s="94" t="str">
        <f t="shared" si="53"/>
        <v/>
      </c>
      <c r="J242" s="38" t="s">
        <v>23</v>
      </c>
      <c r="K242" s="9" t="str">
        <f t="shared" si="33"/>
        <v>Day 3</v>
      </c>
      <c r="L242" s="14" t="s">
        <v>17</v>
      </c>
      <c r="M242" s="51">
        <v>0.63611111111111118</v>
      </c>
      <c r="N242" s="10" t="str">
        <f t="shared" si="58"/>
        <v/>
      </c>
      <c r="O242" s="17">
        <f t="shared" si="61"/>
        <v>0.52222222222222225</v>
      </c>
      <c r="P242" s="56"/>
      <c r="Q242" s="11"/>
      <c r="R242" s="12"/>
      <c r="S242" s="11">
        <v>0.24921296296296294</v>
      </c>
      <c r="T242" s="12" t="s">
        <v>130</v>
      </c>
      <c r="U242" s="12"/>
      <c r="V242" s="11">
        <f t="shared" si="62"/>
        <v>0.25909722222222226</v>
      </c>
      <c r="W242" s="11"/>
      <c r="X242" s="11"/>
      <c r="Y242" s="9"/>
      <c r="Z242" s="11">
        <f t="shared" si="43"/>
        <v>0.74394675925925924</v>
      </c>
      <c r="AA242" s="9"/>
      <c r="AB242" s="9"/>
      <c r="AC242" s="207"/>
      <c r="AD242" s="207"/>
      <c r="AE242" s="113">
        <v>0.95406250000000004</v>
      </c>
      <c r="AF242" s="111">
        <v>26465</v>
      </c>
      <c r="AG242" s="123">
        <f t="shared" si="37"/>
        <v>1.6574768518518519</v>
      </c>
      <c r="AH242" s="125">
        <f t="shared" si="38"/>
        <v>1.0213657407407406</v>
      </c>
      <c r="AI242" s="5">
        <f t="shared" si="59"/>
        <v>6.2182181055412338</v>
      </c>
      <c r="AJ242">
        <f t="shared" si="44"/>
        <v>6</v>
      </c>
      <c r="AK242">
        <f t="shared" si="45"/>
        <v>13</v>
      </c>
      <c r="AL242">
        <f t="shared" si="46"/>
        <v>6</v>
      </c>
      <c r="AM242" s="7">
        <f t="shared" si="47"/>
        <v>0.25909722222222226</v>
      </c>
      <c r="AN242" s="5">
        <f t="shared" si="60"/>
        <v>17.850266765589836</v>
      </c>
      <c r="AO242">
        <f t="shared" si="48"/>
        <v>17</v>
      </c>
      <c r="AP242">
        <f t="shared" si="49"/>
        <v>51</v>
      </c>
      <c r="AQ242">
        <f t="shared" si="50"/>
        <v>17</v>
      </c>
      <c r="AR242" s="7">
        <f t="shared" si="51"/>
        <v>0.74394675925925924</v>
      </c>
    </row>
    <row r="243" spans="1:44" ht="65" thickBot="1" x14ac:dyDescent="0.3">
      <c r="A243" s="115">
        <f t="shared" si="63"/>
        <v>187</v>
      </c>
      <c r="B243" s="50">
        <f t="shared" si="52"/>
        <v>46</v>
      </c>
      <c r="C243" s="8">
        <v>25</v>
      </c>
      <c r="D243" s="217">
        <v>-1063</v>
      </c>
      <c r="E243" s="217"/>
      <c r="F243" s="72">
        <v>43525</v>
      </c>
      <c r="G243" s="8">
        <f t="shared" si="41"/>
        <v>3</v>
      </c>
      <c r="H243" s="8">
        <f t="shared" si="42"/>
        <v>1</v>
      </c>
      <c r="I243" s="94" t="str">
        <f t="shared" si="53"/>
        <v/>
      </c>
      <c r="J243" s="21" t="s">
        <v>16</v>
      </c>
      <c r="K243" s="21" t="str">
        <f t="shared" si="33"/>
        <v>Day 5</v>
      </c>
      <c r="L243" s="14" t="s">
        <v>19</v>
      </c>
      <c r="M243" s="51">
        <v>0.8222222222222223</v>
      </c>
      <c r="N243" s="10" t="str">
        <f t="shared" si="58"/>
        <v/>
      </c>
      <c r="O243" s="15">
        <f t="shared" si="61"/>
        <v>0.70833333333333337</v>
      </c>
      <c r="P243" s="9"/>
      <c r="Q243" s="18"/>
      <c r="R243" s="16" t="s">
        <v>258</v>
      </c>
      <c r="S243" s="18">
        <v>0.23971064814814813</v>
      </c>
      <c r="T243" s="16" t="s">
        <v>130</v>
      </c>
      <c r="U243" s="16" t="s">
        <v>148</v>
      </c>
      <c r="V243" s="11">
        <f t="shared" si="62"/>
        <v>0.2486689814814815</v>
      </c>
      <c r="W243" s="11"/>
      <c r="X243" s="11"/>
      <c r="Y243" s="9"/>
      <c r="Z243" s="11">
        <f t="shared" si="43"/>
        <v>0.77520833333333339</v>
      </c>
      <c r="AA243" s="51"/>
      <c r="AB243" s="51">
        <v>0.76597222222222217</v>
      </c>
      <c r="AC243" s="219" t="s">
        <v>259</v>
      </c>
      <c r="AD243" s="202"/>
      <c r="AE243" s="113">
        <v>0.13525462962962961</v>
      </c>
      <c r="AF243" s="111">
        <v>26457</v>
      </c>
      <c r="AG243" s="123">
        <f t="shared" si="37"/>
        <v>0.83806712962962959</v>
      </c>
      <c r="AH243" s="125">
        <f t="shared" si="38"/>
        <v>1.5844907407407294E-2</v>
      </c>
      <c r="AI243" s="5">
        <f t="shared" si="59"/>
        <v>5.9792807018947718</v>
      </c>
      <c r="AJ243">
        <f t="shared" si="44"/>
        <v>5</v>
      </c>
      <c r="AK243">
        <f t="shared" si="45"/>
        <v>58</v>
      </c>
      <c r="AL243">
        <f t="shared" si="46"/>
        <v>5</v>
      </c>
      <c r="AM243" s="7">
        <f t="shared" si="47"/>
        <v>0.2486689814814815</v>
      </c>
      <c r="AN243" s="5">
        <f t="shared" si="60"/>
        <v>18.602319870202727</v>
      </c>
      <c r="AO243">
        <f t="shared" si="48"/>
        <v>18</v>
      </c>
      <c r="AP243">
        <f t="shared" si="49"/>
        <v>36</v>
      </c>
      <c r="AQ243">
        <f t="shared" si="50"/>
        <v>18</v>
      </c>
      <c r="AR243" s="7">
        <f t="shared" si="51"/>
        <v>0.77520833333333339</v>
      </c>
    </row>
    <row r="244" spans="1:44" ht="141" customHeight="1" thickBot="1" x14ac:dyDescent="0.3">
      <c r="A244" s="115">
        <f t="shared" si="63"/>
        <v>188</v>
      </c>
      <c r="B244" s="50">
        <f t="shared" si="52"/>
        <v>47</v>
      </c>
      <c r="C244" s="9">
        <v>26</v>
      </c>
      <c r="D244" s="161">
        <v>-1063</v>
      </c>
      <c r="E244" s="161"/>
      <c r="F244" s="35">
        <v>43703</v>
      </c>
      <c r="G244" s="9">
        <f t="shared" si="41"/>
        <v>8</v>
      </c>
      <c r="H244" s="9">
        <f t="shared" si="42"/>
        <v>26</v>
      </c>
      <c r="I244" s="94" t="str">
        <f t="shared" si="53"/>
        <v>AM 7th Day</v>
      </c>
      <c r="J244" s="9" t="s">
        <v>31</v>
      </c>
      <c r="K244" s="9" t="str">
        <f t="shared" si="33"/>
        <v>Day 7</v>
      </c>
      <c r="L244" s="14" t="s">
        <v>44</v>
      </c>
      <c r="M244" s="51">
        <v>0.25833333333333336</v>
      </c>
      <c r="N244" s="17">
        <f t="shared" si="58"/>
        <v>0.14444444444444449</v>
      </c>
      <c r="O244" s="10" t="str">
        <f t="shared" si="61"/>
        <v/>
      </c>
      <c r="P244" s="9" t="s">
        <v>45</v>
      </c>
      <c r="Q244" s="11"/>
      <c r="R244" s="12" t="s">
        <v>130</v>
      </c>
      <c r="S244" s="11">
        <v>0.26377314814814817</v>
      </c>
      <c r="T244" s="12" t="s">
        <v>130</v>
      </c>
      <c r="U244" s="12"/>
      <c r="V244" s="11">
        <f t="shared" si="62"/>
        <v>0.26118055555555558</v>
      </c>
      <c r="W244" s="11"/>
      <c r="X244" s="11"/>
      <c r="Y244" s="51">
        <v>0.25555555555555559</v>
      </c>
      <c r="Z244" s="11">
        <f t="shared" si="43"/>
        <v>0.74186342592592591</v>
      </c>
      <c r="AA244" s="9"/>
      <c r="AB244" s="9"/>
      <c r="AC244" s="202"/>
      <c r="AD244" s="202"/>
      <c r="AE244" s="113">
        <v>0.57270833333333326</v>
      </c>
      <c r="AF244" s="111">
        <v>26448</v>
      </c>
      <c r="AG244" s="123">
        <f t="shared" si="37"/>
        <v>1.275625</v>
      </c>
      <c r="AH244" s="125">
        <f t="shared" si="38"/>
        <v>1.0172916666666667</v>
      </c>
      <c r="AI244" s="5">
        <f t="shared" si="59"/>
        <v>6.2691924435550588</v>
      </c>
      <c r="AJ244">
        <f t="shared" si="44"/>
        <v>6</v>
      </c>
      <c r="AK244">
        <f t="shared" si="45"/>
        <v>16</v>
      </c>
      <c r="AL244">
        <f t="shared" si="46"/>
        <v>6</v>
      </c>
      <c r="AM244" s="7">
        <f t="shared" si="47"/>
        <v>0.26118055555555558</v>
      </c>
      <c r="AN244" s="5">
        <f t="shared" si="60"/>
        <v>17.804047281070051</v>
      </c>
      <c r="AO244">
        <f t="shared" si="48"/>
        <v>17</v>
      </c>
      <c r="AP244">
        <f t="shared" si="49"/>
        <v>48</v>
      </c>
      <c r="AQ244">
        <f t="shared" si="50"/>
        <v>17</v>
      </c>
      <c r="AR244" s="7">
        <f t="shared" si="51"/>
        <v>0.74186342592592591</v>
      </c>
    </row>
    <row r="245" spans="1:44" ht="71" thickBot="1" x14ac:dyDescent="0.3">
      <c r="A245" s="115">
        <f t="shared" si="63"/>
        <v>189</v>
      </c>
      <c r="B245" s="50">
        <f t="shared" si="52"/>
        <v>48</v>
      </c>
      <c r="C245" s="39"/>
      <c r="D245" s="161">
        <v>-1062</v>
      </c>
      <c r="E245" s="161"/>
      <c r="F245" s="36">
        <v>43485</v>
      </c>
      <c r="G245" s="14">
        <f t="shared" si="41"/>
        <v>1</v>
      </c>
      <c r="H245" s="14">
        <f t="shared" si="42"/>
        <v>20</v>
      </c>
      <c r="I245" s="94" t="str">
        <f t="shared" si="53"/>
        <v>AM 7th Day</v>
      </c>
      <c r="J245" s="38" t="s">
        <v>31</v>
      </c>
      <c r="K245" s="9" t="str">
        <f t="shared" si="33"/>
        <v>Day 7</v>
      </c>
      <c r="L245" s="8" t="s">
        <v>24</v>
      </c>
      <c r="M245" s="51">
        <v>0.53055555555555556</v>
      </c>
      <c r="N245" s="10">
        <f t="shared" si="58"/>
        <v>0.41666666666666669</v>
      </c>
      <c r="O245" s="10"/>
      <c r="P245" s="9"/>
      <c r="Q245" s="11"/>
      <c r="R245" s="12"/>
      <c r="S245" s="11">
        <v>0.23765046296296297</v>
      </c>
      <c r="T245" s="12" t="s">
        <v>130</v>
      </c>
      <c r="U245" s="12"/>
      <c r="V245" s="11">
        <f t="shared" si="62"/>
        <v>0.23686342592592591</v>
      </c>
      <c r="W245" s="11"/>
      <c r="X245" s="11"/>
      <c r="Y245" s="51"/>
      <c r="Z245" s="11">
        <f t="shared" si="43"/>
        <v>0.77381944444444439</v>
      </c>
      <c r="AA245" s="9"/>
      <c r="AB245" s="9"/>
      <c r="AC245" s="202"/>
      <c r="AD245" s="202"/>
      <c r="AE245" s="113">
        <v>0.85678240740740741</v>
      </c>
      <c r="AF245" s="111">
        <v>26440</v>
      </c>
      <c r="AG245" s="123">
        <f t="shared" si="37"/>
        <v>1.5597916666666665</v>
      </c>
      <c r="AH245" s="125">
        <f t="shared" si="38"/>
        <v>1.029236111111111</v>
      </c>
      <c r="AI245" s="5">
        <f t="shared" si="59"/>
        <v>5.6841038974483711</v>
      </c>
      <c r="AJ245">
        <f t="shared" si="44"/>
        <v>5</v>
      </c>
      <c r="AK245">
        <f t="shared" si="45"/>
        <v>41</v>
      </c>
      <c r="AL245">
        <f t="shared" si="46"/>
        <v>5</v>
      </c>
      <c r="AM245" s="7">
        <f t="shared" si="47"/>
        <v>0.23686342592592591</v>
      </c>
      <c r="AN245" s="5">
        <f t="shared" si="60"/>
        <v>18.582959227479733</v>
      </c>
      <c r="AO245">
        <f t="shared" si="48"/>
        <v>18</v>
      </c>
      <c r="AP245">
        <f t="shared" si="49"/>
        <v>34</v>
      </c>
      <c r="AQ245">
        <f t="shared" si="50"/>
        <v>18</v>
      </c>
      <c r="AR245" s="7">
        <f t="shared" si="51"/>
        <v>0.77381944444444439</v>
      </c>
    </row>
    <row r="246" spans="1:44" ht="33" thickBot="1" x14ac:dyDescent="0.3">
      <c r="A246" s="311">
        <f t="shared" si="63"/>
        <v>190</v>
      </c>
      <c r="B246" s="212">
        <f t="shared" si="52"/>
        <v>49</v>
      </c>
      <c r="C246" s="161">
        <v>26</v>
      </c>
      <c r="D246" s="161">
        <v>-1062</v>
      </c>
      <c r="E246" s="161"/>
      <c r="F246" s="218">
        <v>43514</v>
      </c>
      <c r="G246" s="165">
        <f t="shared" si="41"/>
        <v>2</v>
      </c>
      <c r="H246" s="165">
        <f t="shared" si="42"/>
        <v>18</v>
      </c>
      <c r="I246" s="94" t="str">
        <f t="shared" si="53"/>
        <v/>
      </c>
      <c r="J246" s="161" t="s">
        <v>20</v>
      </c>
      <c r="K246" s="9" t="str">
        <f t="shared" si="33"/>
        <v>Day 2</v>
      </c>
      <c r="L246" s="8" t="s">
        <v>24</v>
      </c>
      <c r="M246" s="214">
        <v>4.9305555555555554E-2</v>
      </c>
      <c r="N246" s="10" t="str">
        <f t="shared" si="58"/>
        <v/>
      </c>
      <c r="O246" s="169">
        <f>IF(($M246-$AF$46)&gt;$AG$48,IF(($M246-$AF$46)&gt;$AG$46,$M246-$AF$46,""),IF($AF$47-$AF$46+$M246+$AG$47&gt;$AG$46,($AF$47-$AF$46+$M246+$AG$47),""))</f>
        <v>0.93609953703703697</v>
      </c>
      <c r="P246" s="9" t="s">
        <v>38</v>
      </c>
      <c r="Q246" s="160"/>
      <c r="R246" s="162"/>
      <c r="S246" s="160">
        <v>0.22703703703703704</v>
      </c>
      <c r="T246" s="162" t="s">
        <v>150</v>
      </c>
      <c r="U246" s="162"/>
      <c r="V246" s="160">
        <f t="shared" si="62"/>
        <v>0.24589120370370368</v>
      </c>
      <c r="W246" s="160"/>
      <c r="X246" s="160"/>
      <c r="Y246" s="221"/>
      <c r="Z246" s="160">
        <f t="shared" si="43"/>
        <v>0.77659722222222216</v>
      </c>
      <c r="AA246" s="222"/>
      <c r="AB246" s="222">
        <v>0.77722222222222215</v>
      </c>
      <c r="AC246" s="202"/>
      <c r="AD246" s="202"/>
      <c r="AE246" s="113">
        <v>0.35613425925925929</v>
      </c>
      <c r="AF246" s="111">
        <v>26439</v>
      </c>
      <c r="AG246" s="123">
        <f t="shared" si="37"/>
        <v>1.0591550925925928</v>
      </c>
      <c r="AH246" s="125">
        <f t="shared" si="38"/>
        <v>1.0098495370370373</v>
      </c>
      <c r="AI246" s="5">
        <f t="shared" si="59"/>
        <v>5.9161198918605722</v>
      </c>
      <c r="AJ246">
        <f t="shared" si="44"/>
        <v>5</v>
      </c>
      <c r="AK246">
        <f t="shared" si="45"/>
        <v>54</v>
      </c>
      <c r="AL246">
        <f t="shared" si="46"/>
        <v>5</v>
      </c>
      <c r="AM246" s="7">
        <f t="shared" si="47"/>
        <v>0.24589120370370368</v>
      </c>
      <c r="AN246" s="5">
        <f t="shared" si="60"/>
        <v>18.647650037537638</v>
      </c>
      <c r="AO246">
        <f t="shared" si="48"/>
        <v>18</v>
      </c>
      <c r="AP246">
        <f t="shared" si="49"/>
        <v>38</v>
      </c>
      <c r="AQ246">
        <f t="shared" si="50"/>
        <v>18</v>
      </c>
      <c r="AR246" s="7">
        <f t="shared" si="51"/>
        <v>0.77659722222222216</v>
      </c>
    </row>
    <row r="247" spans="1:44" ht="15" customHeight="1" thickBot="1" x14ac:dyDescent="0.3">
      <c r="A247" s="313"/>
      <c r="B247" s="212"/>
      <c r="C247" s="161"/>
      <c r="D247" s="161"/>
      <c r="E247" s="161"/>
      <c r="F247" s="218"/>
      <c r="G247" s="165"/>
      <c r="H247" s="165"/>
      <c r="I247" s="94" t="str">
        <f t="shared" si="53"/>
        <v/>
      </c>
      <c r="J247" s="161"/>
      <c r="K247" s="9" t="str">
        <f t="shared" si="33"/>
        <v/>
      </c>
      <c r="L247" s="8">
        <v>-0.54990000000000006</v>
      </c>
      <c r="M247" s="214"/>
      <c r="N247" s="10" t="str">
        <f t="shared" si="58"/>
        <v/>
      </c>
      <c r="O247" s="169"/>
      <c r="P247" s="9" t="s">
        <v>46</v>
      </c>
      <c r="Q247" s="160"/>
      <c r="R247" s="162"/>
      <c r="S247" s="160"/>
      <c r="T247" s="162"/>
      <c r="U247" s="162"/>
      <c r="V247" s="160"/>
      <c r="W247" s="160"/>
      <c r="X247" s="160"/>
      <c r="Y247" s="221"/>
      <c r="Z247" s="160"/>
      <c r="AA247" s="222"/>
      <c r="AB247" s="222"/>
      <c r="AC247" s="202"/>
      <c r="AD247" s="202"/>
      <c r="AG247" s="123">
        <f t="shared" si="37"/>
        <v>1</v>
      </c>
      <c r="AH247" s="125">
        <f t="shared" si="38"/>
        <v>1</v>
      </c>
      <c r="AI247" s="5">
        <f t="shared" si="59"/>
        <v>5.4462521825114374</v>
      </c>
      <c r="AJ247">
        <f t="shared" si="44"/>
        <v>5</v>
      </c>
      <c r="AK247">
        <f t="shared" si="45"/>
        <v>26</v>
      </c>
      <c r="AL247">
        <f t="shared" si="46"/>
        <v>5</v>
      </c>
      <c r="AM247" s="7">
        <f t="shared" si="47"/>
        <v>0.22644675925925925</v>
      </c>
      <c r="AN247" s="5">
        <f t="shared" si="60"/>
        <v>18.170125328278594</v>
      </c>
      <c r="AO247">
        <f t="shared" si="48"/>
        <v>18</v>
      </c>
      <c r="AP247">
        <f t="shared" si="49"/>
        <v>10</v>
      </c>
      <c r="AQ247">
        <f t="shared" si="50"/>
        <v>18</v>
      </c>
      <c r="AR247" s="7">
        <f t="shared" si="51"/>
        <v>0.75715277777777779</v>
      </c>
    </row>
    <row r="248" spans="1:44" ht="15" customHeight="1" thickBot="1" x14ac:dyDescent="0.3">
      <c r="A248" s="313"/>
      <c r="B248" s="212"/>
      <c r="C248" s="161"/>
      <c r="D248" s="161"/>
      <c r="E248" s="161"/>
      <c r="F248" s="218"/>
      <c r="G248" s="165"/>
      <c r="H248" s="165"/>
      <c r="I248" s="94" t="str">
        <f t="shared" si="53"/>
        <v/>
      </c>
      <c r="J248" s="161"/>
      <c r="K248" s="9" t="str">
        <f t="shared" si="33"/>
        <v/>
      </c>
      <c r="L248" s="63"/>
      <c r="M248" s="214"/>
      <c r="N248" s="10" t="str">
        <f t="shared" si="58"/>
        <v/>
      </c>
      <c r="O248" s="169"/>
      <c r="P248" s="60" t="s">
        <v>47</v>
      </c>
      <c r="Q248" s="160"/>
      <c r="R248" s="162"/>
      <c r="S248" s="160"/>
      <c r="T248" s="162"/>
      <c r="U248" s="162"/>
      <c r="V248" s="160"/>
      <c r="W248" s="160"/>
      <c r="X248" s="160"/>
      <c r="Y248" s="221"/>
      <c r="Z248" s="160"/>
      <c r="AA248" s="222"/>
      <c r="AB248" s="222"/>
      <c r="AC248" s="202"/>
      <c r="AD248" s="202"/>
      <c r="AG248" s="123">
        <f t="shared" si="37"/>
        <v>1</v>
      </c>
      <c r="AH248" s="125">
        <f t="shared" si="38"/>
        <v>1</v>
      </c>
      <c r="AI248" s="5">
        <f t="shared" si="59"/>
        <v>5.4462521825114374</v>
      </c>
      <c r="AJ248">
        <f t="shared" si="44"/>
        <v>5</v>
      </c>
      <c r="AK248">
        <f t="shared" si="45"/>
        <v>26</v>
      </c>
      <c r="AL248">
        <f t="shared" si="46"/>
        <v>5</v>
      </c>
      <c r="AM248" s="7">
        <f t="shared" si="47"/>
        <v>0.22644675925925925</v>
      </c>
      <c r="AN248" s="5">
        <f t="shared" si="60"/>
        <v>18.170125328278594</v>
      </c>
      <c r="AO248">
        <f t="shared" si="48"/>
        <v>18</v>
      </c>
      <c r="AP248">
        <f t="shared" si="49"/>
        <v>10</v>
      </c>
      <c r="AQ248">
        <f t="shared" si="50"/>
        <v>18</v>
      </c>
      <c r="AR248" s="7">
        <f t="shared" si="51"/>
        <v>0.75715277777777779</v>
      </c>
    </row>
    <row r="249" spans="1:44" ht="15" customHeight="1" thickBot="1" x14ac:dyDescent="0.3">
      <c r="A249" s="313"/>
      <c r="B249" s="212"/>
      <c r="C249" s="161"/>
      <c r="D249" s="161"/>
      <c r="E249" s="161"/>
      <c r="F249" s="218"/>
      <c r="G249" s="165"/>
      <c r="H249" s="165"/>
      <c r="I249" s="94" t="str">
        <f t="shared" si="53"/>
        <v/>
      </c>
      <c r="J249" s="161"/>
      <c r="K249" s="9" t="str">
        <f t="shared" si="33"/>
        <v/>
      </c>
      <c r="L249" s="63"/>
      <c r="M249" s="214"/>
      <c r="N249" s="10" t="str">
        <f t="shared" si="58"/>
        <v/>
      </c>
      <c r="O249" s="169"/>
      <c r="P249" s="9" t="s">
        <v>41</v>
      </c>
      <c r="Q249" s="160"/>
      <c r="R249" s="162"/>
      <c r="S249" s="160"/>
      <c r="T249" s="162"/>
      <c r="U249" s="162"/>
      <c r="V249" s="160"/>
      <c r="W249" s="160"/>
      <c r="X249" s="160"/>
      <c r="Y249" s="221"/>
      <c r="Z249" s="160"/>
      <c r="AA249" s="222"/>
      <c r="AB249" s="222"/>
      <c r="AC249" s="202"/>
      <c r="AD249" s="202"/>
      <c r="AG249" s="123">
        <f t="shared" si="37"/>
        <v>1</v>
      </c>
      <c r="AH249" s="125">
        <f t="shared" si="38"/>
        <v>1</v>
      </c>
      <c r="AI249" s="5">
        <f t="shared" si="59"/>
        <v>5.4462521825114374</v>
      </c>
      <c r="AJ249">
        <f t="shared" ref="AJ249:AJ311" si="64">INT(AI249)</f>
        <v>5</v>
      </c>
      <c r="AK249">
        <f t="shared" ref="AK249:AK311" si="65">INT((AI249-AJ249)*60)</f>
        <v>26</v>
      </c>
      <c r="AL249">
        <f t="shared" ref="AL249:AL311" si="66">INT(AI249-((AI249-(AJ249/60)*60)/60)*60)</f>
        <v>5</v>
      </c>
      <c r="AM249" s="7">
        <f t="shared" ref="AM249:AM311" si="67">TIME(AJ249,AK249,AL249)</f>
        <v>0.22644675925925925</v>
      </c>
      <c r="AN249" s="5">
        <f t="shared" si="60"/>
        <v>18.170125328278594</v>
      </c>
      <c r="AO249">
        <f t="shared" ref="AO249:AO311" si="68">INT(AN249)</f>
        <v>18</v>
      </c>
      <c r="AP249">
        <f t="shared" ref="AP249:AP311" si="69">INT((AN249-AO249)*60)</f>
        <v>10</v>
      </c>
      <c r="AQ249">
        <f t="shared" ref="AQ249:AQ311" si="70">INT(AN249-((AN249-(AO249/60)*60)/60)*60)</f>
        <v>18</v>
      </c>
      <c r="AR249" s="7">
        <f t="shared" ref="AR249:AR311" si="71">TIME(AO249,AP249,AQ249)</f>
        <v>0.75715277777777779</v>
      </c>
    </row>
    <row r="250" spans="1:44" ht="56" customHeight="1" thickBot="1" x14ac:dyDescent="0.3">
      <c r="A250" s="312"/>
      <c r="B250" s="212"/>
      <c r="C250" s="161"/>
      <c r="D250" s="161"/>
      <c r="E250" s="161"/>
      <c r="F250" s="218"/>
      <c r="G250" s="165"/>
      <c r="H250" s="165"/>
      <c r="I250" s="94" t="str">
        <f t="shared" si="53"/>
        <v/>
      </c>
      <c r="J250" s="161"/>
      <c r="K250" s="9" t="str">
        <f t="shared" si="33"/>
        <v/>
      </c>
      <c r="L250" s="63"/>
      <c r="M250" s="214"/>
      <c r="N250" s="10" t="str">
        <f t="shared" si="58"/>
        <v/>
      </c>
      <c r="O250" s="169"/>
      <c r="P250" s="57">
        <v>0.76747685185185188</v>
      </c>
      <c r="Q250" s="160"/>
      <c r="R250" s="162"/>
      <c r="S250" s="160"/>
      <c r="T250" s="162"/>
      <c r="U250" s="162"/>
      <c r="V250" s="160"/>
      <c r="W250" s="160"/>
      <c r="X250" s="160"/>
      <c r="Y250" s="221"/>
      <c r="Z250" s="160"/>
      <c r="AA250" s="222"/>
      <c r="AB250" s="222"/>
      <c r="AC250" s="202"/>
      <c r="AD250" s="202"/>
      <c r="AG250" s="123">
        <f t="shared" si="37"/>
        <v>1</v>
      </c>
      <c r="AH250" s="125">
        <f t="shared" si="38"/>
        <v>1</v>
      </c>
      <c r="AI250" s="5">
        <f t="shared" si="59"/>
        <v>5.4462521825114374</v>
      </c>
      <c r="AJ250">
        <f t="shared" si="64"/>
        <v>5</v>
      </c>
      <c r="AK250">
        <f t="shared" si="65"/>
        <v>26</v>
      </c>
      <c r="AL250">
        <f t="shared" si="66"/>
        <v>5</v>
      </c>
      <c r="AM250" s="7">
        <f t="shared" si="67"/>
        <v>0.22644675925925925</v>
      </c>
      <c r="AN250" s="5">
        <f t="shared" si="60"/>
        <v>18.170125328278594</v>
      </c>
      <c r="AO250">
        <f t="shared" si="68"/>
        <v>18</v>
      </c>
      <c r="AP250">
        <f t="shared" si="69"/>
        <v>10</v>
      </c>
      <c r="AQ250">
        <f t="shared" si="70"/>
        <v>18</v>
      </c>
      <c r="AR250" s="7">
        <f t="shared" si="71"/>
        <v>0.75715277777777779</v>
      </c>
    </row>
    <row r="251" spans="1:44" ht="17" thickBot="1" x14ac:dyDescent="0.3">
      <c r="A251" s="115">
        <f>A246+1</f>
        <v>191</v>
      </c>
      <c r="B251" s="50">
        <f>B246+1</f>
        <v>50</v>
      </c>
      <c r="C251" s="39"/>
      <c r="D251" s="161">
        <v>-1062</v>
      </c>
      <c r="E251" s="161"/>
      <c r="F251" s="35">
        <v>43663</v>
      </c>
      <c r="G251" s="9">
        <f t="shared" ref="G251:G311" si="72">MONTH(F251)</f>
        <v>7</v>
      </c>
      <c r="H251" s="9">
        <f t="shared" ref="H251:H311" si="73">DAY(F251)</f>
        <v>17</v>
      </c>
      <c r="I251" s="94" t="str">
        <f t="shared" si="53"/>
        <v/>
      </c>
      <c r="J251" s="38" t="s">
        <v>25</v>
      </c>
      <c r="K251" s="9" t="str">
        <f t="shared" si="33"/>
        <v>Day 4</v>
      </c>
      <c r="L251" s="8" t="s">
        <v>24</v>
      </c>
      <c r="M251" s="51">
        <v>3.9583333333333331E-2</v>
      </c>
      <c r="N251" s="10" t="str">
        <f t="shared" si="58"/>
        <v/>
      </c>
      <c r="O251" s="10">
        <f t="shared" ref="O251:O266" si="74">IF(($M251-$AF$46)&gt;$AG$48,IF(($M251-$AF$46)&gt;$AG$46,$M251-$AF$46,""),IF($AF$47-$AF$46+$M251+$AG$47&gt;$AG$46,($AF$47-$AF$46+$M251+$AG$47),""))</f>
        <v>0.92637731481481467</v>
      </c>
      <c r="P251" s="56"/>
      <c r="Q251" s="11"/>
      <c r="R251" s="12"/>
      <c r="S251" s="11">
        <v>0.27787037037037038</v>
      </c>
      <c r="T251" s="12" t="s">
        <v>130</v>
      </c>
      <c r="U251" s="12"/>
      <c r="V251" s="11">
        <f t="shared" ref="V251:V266" si="75">AM251</f>
        <v>0.2597916666666667</v>
      </c>
      <c r="W251" s="11"/>
      <c r="X251" s="11"/>
      <c r="Y251" s="56"/>
      <c r="Z251" s="11">
        <f t="shared" ref="Z251:Z311" si="76">AR251</f>
        <v>0.73283564814814817</v>
      </c>
      <c r="AA251" s="56"/>
      <c r="AB251" s="56"/>
      <c r="AC251" s="202"/>
      <c r="AD251" s="202"/>
      <c r="AE251" s="113">
        <v>0.36732638888888891</v>
      </c>
      <c r="AF251" s="111">
        <v>26431</v>
      </c>
      <c r="AG251" s="123">
        <f t="shared" si="37"/>
        <v>1.0704398148148149</v>
      </c>
      <c r="AH251" s="125">
        <f t="shared" si="38"/>
        <v>1.0308564814814816</v>
      </c>
      <c r="AI251" s="5">
        <f t="shared" si="59"/>
        <v>6.244601358368473</v>
      </c>
      <c r="AJ251">
        <f t="shared" si="64"/>
        <v>6</v>
      </c>
      <c r="AK251">
        <f t="shared" si="65"/>
        <v>14</v>
      </c>
      <c r="AL251">
        <f t="shared" si="66"/>
        <v>6</v>
      </c>
      <c r="AM251" s="7">
        <f t="shared" si="67"/>
        <v>0.2597916666666667</v>
      </c>
      <c r="AN251" s="5">
        <f t="shared" si="60"/>
        <v>17.589158078562814</v>
      </c>
      <c r="AO251">
        <f t="shared" si="68"/>
        <v>17</v>
      </c>
      <c r="AP251">
        <f t="shared" si="69"/>
        <v>35</v>
      </c>
      <c r="AQ251">
        <f t="shared" si="70"/>
        <v>17</v>
      </c>
      <c r="AR251" s="7">
        <f t="shared" si="71"/>
        <v>0.73283564814814817</v>
      </c>
    </row>
    <row r="252" spans="1:44" ht="17" thickBot="1" x14ac:dyDescent="0.3">
      <c r="A252" s="115">
        <f t="shared" si="63"/>
        <v>192</v>
      </c>
      <c r="B252" s="50">
        <f t="shared" ref="B252:B312" si="77">B251+1</f>
        <v>51</v>
      </c>
      <c r="C252" s="39"/>
      <c r="D252" s="161">
        <v>-1062</v>
      </c>
      <c r="E252" s="161"/>
      <c r="F252" s="35">
        <v>43692</v>
      </c>
      <c r="G252" s="9">
        <f t="shared" si="72"/>
        <v>8</v>
      </c>
      <c r="H252" s="9">
        <f t="shared" si="73"/>
        <v>15</v>
      </c>
      <c r="I252" s="94" t="str">
        <f t="shared" si="53"/>
        <v/>
      </c>
      <c r="J252" s="38" t="s">
        <v>16</v>
      </c>
      <c r="K252" s="9" t="str">
        <f t="shared" si="33"/>
        <v>Day 5</v>
      </c>
      <c r="L252" s="8" t="s">
        <v>24</v>
      </c>
      <c r="M252" s="51">
        <v>0.65208333333333335</v>
      </c>
      <c r="N252" s="10" t="str">
        <f t="shared" si="58"/>
        <v/>
      </c>
      <c r="O252" s="10">
        <f t="shared" si="74"/>
        <v>0.53819444444444442</v>
      </c>
      <c r="P252" s="56"/>
      <c r="Q252" s="11"/>
      <c r="R252" s="12"/>
      <c r="S252" s="11">
        <v>0.25383101851851853</v>
      </c>
      <c r="T252" s="12" t="s">
        <v>130</v>
      </c>
      <c r="U252" s="12"/>
      <c r="V252" s="11">
        <f t="shared" si="75"/>
        <v>0.26187500000000002</v>
      </c>
      <c r="W252" s="11"/>
      <c r="X252" s="11"/>
      <c r="Y252" s="56"/>
      <c r="Z252" s="11">
        <f t="shared" si="76"/>
        <v>0.73908564814814814</v>
      </c>
      <c r="AA252" s="56"/>
      <c r="AB252" s="56"/>
      <c r="AC252" s="202"/>
      <c r="AD252" s="202"/>
      <c r="AE252" s="113">
        <v>0.95834490740740741</v>
      </c>
      <c r="AF252" s="111">
        <v>26430</v>
      </c>
      <c r="AG252" s="123">
        <f t="shared" si="37"/>
        <v>1.6614699074074073</v>
      </c>
      <c r="AH252" s="125">
        <f t="shared" si="38"/>
        <v>1.009386574074074</v>
      </c>
      <c r="AI252" s="5">
        <f t="shared" si="59"/>
        <v>6.2971107295397557</v>
      </c>
      <c r="AJ252">
        <f t="shared" si="64"/>
        <v>6</v>
      </c>
      <c r="AK252">
        <f t="shared" si="65"/>
        <v>17</v>
      </c>
      <c r="AL252">
        <f t="shared" si="66"/>
        <v>6</v>
      </c>
      <c r="AM252" s="7">
        <f t="shared" si="67"/>
        <v>0.26187500000000002</v>
      </c>
      <c r="AN252" s="5">
        <f t="shared" si="60"/>
        <v>17.743963574095115</v>
      </c>
      <c r="AO252">
        <f t="shared" si="68"/>
        <v>17</v>
      </c>
      <c r="AP252">
        <f t="shared" si="69"/>
        <v>44</v>
      </c>
      <c r="AQ252">
        <f t="shared" si="70"/>
        <v>17</v>
      </c>
      <c r="AR252" s="7">
        <f t="shared" si="71"/>
        <v>0.73908564814814814</v>
      </c>
    </row>
    <row r="253" spans="1:44" ht="17" thickBot="1" x14ac:dyDescent="0.3">
      <c r="A253" s="115">
        <f t="shared" si="63"/>
        <v>193</v>
      </c>
      <c r="B253" s="50">
        <f t="shared" si="77"/>
        <v>52</v>
      </c>
      <c r="C253" s="9">
        <v>27</v>
      </c>
      <c r="D253" s="161">
        <v>-1061</v>
      </c>
      <c r="E253" s="161"/>
      <c r="F253" s="36">
        <v>43475</v>
      </c>
      <c r="G253" s="14">
        <f t="shared" si="72"/>
        <v>1</v>
      </c>
      <c r="H253" s="14">
        <f t="shared" si="73"/>
        <v>10</v>
      </c>
      <c r="I253" s="94" t="str">
        <f t="shared" si="53"/>
        <v/>
      </c>
      <c r="J253" s="9" t="s">
        <v>28</v>
      </c>
      <c r="K253" s="9" t="str">
        <f t="shared" si="33"/>
        <v>Day 5</v>
      </c>
      <c r="L253" s="14" t="s">
        <v>19</v>
      </c>
      <c r="M253" s="51">
        <v>0.13333333333333333</v>
      </c>
      <c r="N253" s="17">
        <f t="shared" si="58"/>
        <v>1.9444444444444445E-2</v>
      </c>
      <c r="O253" s="10" t="str">
        <f t="shared" si="74"/>
        <v/>
      </c>
      <c r="P253" s="9"/>
      <c r="Q253" s="11"/>
      <c r="R253" s="12"/>
      <c r="S253" s="11">
        <v>0.25156249999999997</v>
      </c>
      <c r="T253" s="12" t="s">
        <v>130</v>
      </c>
      <c r="U253" s="12"/>
      <c r="V253" s="11">
        <f t="shared" si="75"/>
        <v>0.2333912037037037</v>
      </c>
      <c r="W253" s="11"/>
      <c r="X253" s="11"/>
      <c r="Y253" s="51">
        <v>0.23750000000000002</v>
      </c>
      <c r="Z253" s="11">
        <f t="shared" si="76"/>
        <v>0.77104166666666663</v>
      </c>
      <c r="AA253" s="9"/>
      <c r="AB253" s="9"/>
      <c r="AC253" s="202"/>
      <c r="AD253" s="202"/>
      <c r="AE253" s="113">
        <v>0.45584490740740741</v>
      </c>
      <c r="AF253" s="111">
        <v>26422</v>
      </c>
      <c r="AG253" s="123">
        <f t="shared" si="37"/>
        <v>1.1590624999999999</v>
      </c>
      <c r="AH253" s="125">
        <f t="shared" si="38"/>
        <v>1.0257291666666666</v>
      </c>
      <c r="AI253" s="5">
        <f t="shared" si="59"/>
        <v>5.6026676908726527</v>
      </c>
      <c r="AJ253">
        <f t="shared" si="64"/>
        <v>5</v>
      </c>
      <c r="AK253">
        <f t="shared" si="65"/>
        <v>36</v>
      </c>
      <c r="AL253">
        <f t="shared" si="66"/>
        <v>5</v>
      </c>
      <c r="AM253" s="7">
        <f t="shared" si="67"/>
        <v>0.2333912037037037</v>
      </c>
      <c r="AN253" s="5">
        <f t="shared" si="60"/>
        <v>18.507004296249029</v>
      </c>
      <c r="AO253">
        <f t="shared" si="68"/>
        <v>18</v>
      </c>
      <c r="AP253">
        <f t="shared" si="69"/>
        <v>30</v>
      </c>
      <c r="AQ253">
        <f t="shared" si="70"/>
        <v>18</v>
      </c>
      <c r="AR253" s="7">
        <f t="shared" si="71"/>
        <v>0.77104166666666663</v>
      </c>
    </row>
    <row r="254" spans="1:44" ht="74" customHeight="1" thickBot="1" x14ac:dyDescent="0.3">
      <c r="A254" s="115">
        <f t="shared" si="63"/>
        <v>194</v>
      </c>
      <c r="B254" s="50">
        <f t="shared" si="77"/>
        <v>53</v>
      </c>
      <c r="C254" s="9">
        <v>28</v>
      </c>
      <c r="D254" s="161">
        <v>-1061</v>
      </c>
      <c r="E254" s="161"/>
      <c r="F254" s="35">
        <v>43651</v>
      </c>
      <c r="G254" s="9">
        <f t="shared" si="72"/>
        <v>7</v>
      </c>
      <c r="H254" s="9">
        <f t="shared" si="73"/>
        <v>5</v>
      </c>
      <c r="I254" s="94" t="str">
        <f t="shared" si="53"/>
        <v>AM 6th Day</v>
      </c>
      <c r="J254" s="9" t="s">
        <v>18</v>
      </c>
      <c r="K254" s="9" t="str">
        <f t="shared" si="33"/>
        <v>Day 6</v>
      </c>
      <c r="L254" s="14" t="s">
        <v>48</v>
      </c>
      <c r="M254" s="51">
        <v>0.57291666666666663</v>
      </c>
      <c r="N254" s="17">
        <f t="shared" si="58"/>
        <v>0.45902777777777776</v>
      </c>
      <c r="O254" s="10" t="str">
        <f t="shared" si="74"/>
        <v/>
      </c>
      <c r="P254" s="9" t="s">
        <v>49</v>
      </c>
      <c r="Q254" s="11"/>
      <c r="R254" s="12" t="s">
        <v>309</v>
      </c>
      <c r="S254" s="11">
        <v>0.24069444444444443</v>
      </c>
      <c r="T254" s="12" t="s">
        <v>130</v>
      </c>
      <c r="U254" s="16" t="s">
        <v>148</v>
      </c>
      <c r="V254" s="11">
        <f t="shared" si="75"/>
        <v>0.25770833333333332</v>
      </c>
      <c r="W254" s="11"/>
      <c r="X254" s="11"/>
      <c r="Y254" s="9"/>
      <c r="Z254" s="11">
        <f t="shared" si="76"/>
        <v>0.73144675925925917</v>
      </c>
      <c r="AA254" s="51"/>
      <c r="AB254" s="51">
        <v>0.74097222222222225</v>
      </c>
      <c r="AC254" s="220" t="s">
        <v>308</v>
      </c>
      <c r="AD254" s="220"/>
      <c r="AE254" s="126">
        <v>0.39641203703703703</v>
      </c>
      <c r="AF254" s="127">
        <v>26413</v>
      </c>
      <c r="AG254" s="128">
        <f t="shared" si="37"/>
        <v>1.0997337962962963</v>
      </c>
      <c r="AH254" s="125">
        <f t="shared" si="38"/>
        <v>0.52681712962962968</v>
      </c>
      <c r="AI254" s="5">
        <f t="shared" si="59"/>
        <v>6.1887674555594048</v>
      </c>
      <c r="AJ254">
        <f t="shared" si="64"/>
        <v>6</v>
      </c>
      <c r="AK254">
        <f t="shared" si="65"/>
        <v>11</v>
      </c>
      <c r="AL254">
        <f t="shared" si="66"/>
        <v>6</v>
      </c>
      <c r="AM254" s="7">
        <f t="shared" si="67"/>
        <v>0.25770833333333332</v>
      </c>
      <c r="AN254" s="5">
        <f t="shared" si="60"/>
        <v>17.552817296290716</v>
      </c>
      <c r="AO254">
        <f t="shared" si="68"/>
        <v>17</v>
      </c>
      <c r="AP254">
        <f t="shared" si="69"/>
        <v>33</v>
      </c>
      <c r="AQ254">
        <f t="shared" si="70"/>
        <v>17</v>
      </c>
      <c r="AR254" s="7">
        <f t="shared" si="71"/>
        <v>0.73144675925925917</v>
      </c>
    </row>
    <row r="255" spans="1:44" ht="129" thickBot="1" x14ac:dyDescent="0.3">
      <c r="A255" s="115">
        <f t="shared" si="63"/>
        <v>195</v>
      </c>
      <c r="B255" s="50">
        <f t="shared" si="77"/>
        <v>54</v>
      </c>
      <c r="C255" s="9">
        <v>29</v>
      </c>
      <c r="D255" s="161">
        <v>-1061</v>
      </c>
      <c r="E255" s="161"/>
      <c r="F255" s="35">
        <v>43829</v>
      </c>
      <c r="G255" s="9">
        <f t="shared" si="72"/>
        <v>12</v>
      </c>
      <c r="H255" s="9">
        <f t="shared" si="73"/>
        <v>30</v>
      </c>
      <c r="I255" s="94" t="str">
        <f t="shared" si="53"/>
        <v/>
      </c>
      <c r="J255" s="9" t="s">
        <v>23</v>
      </c>
      <c r="K255" s="9" t="str">
        <f t="shared" ref="K255:K256" si="78">IF(M255&lt;&gt;"",IF(O255&lt;&gt;"",IF(J255="Sun","Day 3",IF(J255="Mon","Day 4",IF(J255="Tue","Day 5",IF(J255="Wed","Day 6",IF(J255="Thu","Day 7",IF(J255="Fri","Day 1",IF(J255="Sat","Day 2",""))))))),IF(OR(O255&gt;=AB255,O255&gt;=AA255,O255&gt;=Z255),IF(J255="Sun","Day 2",IF(J255="Mon","Day 3",IF(J255="Tue","Day 4",IF(J255="Wed","Day 5",IF(J255="Thu","Day 6",IF(J255="Fri","Day 7",IF(J255="Sat","Day 1",""))))))))),"")</f>
        <v>Day 3</v>
      </c>
      <c r="L255" s="14" t="s">
        <v>17</v>
      </c>
      <c r="M255" s="51">
        <v>0.79652777777777783</v>
      </c>
      <c r="N255" s="10" t="str">
        <f t="shared" ref="N255:N266" si="79">IF((M255-$AF$46)&gt;$AG$48,IF((M255-$AF$46)&lt;$AG$46,M255-$AF$46,""),"")</f>
        <v/>
      </c>
      <c r="O255" s="15">
        <f t="shared" si="74"/>
        <v>0.68263888888888891</v>
      </c>
      <c r="P255" s="9"/>
      <c r="Q255" s="11"/>
      <c r="R255" s="20" t="s">
        <v>257</v>
      </c>
      <c r="S255" s="11">
        <v>0.21747685185185184</v>
      </c>
      <c r="T255" s="12" t="s">
        <v>130</v>
      </c>
      <c r="U255" s="16" t="s">
        <v>148</v>
      </c>
      <c r="V255" s="11">
        <f t="shared" si="75"/>
        <v>0.22991898148148149</v>
      </c>
      <c r="W255" s="11"/>
      <c r="X255" s="11"/>
      <c r="Y255" s="9"/>
      <c r="Z255" s="11">
        <f t="shared" si="76"/>
        <v>0.76687500000000008</v>
      </c>
      <c r="AA255" s="51"/>
      <c r="AB255" s="51">
        <v>0.77013888888888893</v>
      </c>
      <c r="AC255" s="202"/>
      <c r="AD255" s="202"/>
      <c r="AE255" s="113">
        <v>0.11462962962962964</v>
      </c>
      <c r="AF255" s="111">
        <v>26405</v>
      </c>
      <c r="AG255" s="123">
        <f t="shared" ref="AG255:AG318" si="80">($AE255+1-TIME(INT($AF255/3600),INT(MOD($AF255/3600,60)),MOD($AF255,60)))</f>
        <v>0.8180439814814815</v>
      </c>
      <c r="AH255" s="125">
        <f t="shared" ref="AH255:AH318" si="81">AG255-M255</f>
        <v>2.1516203703703662E-2</v>
      </c>
      <c r="AI255" s="5">
        <f t="shared" ref="AI255:AI286" si="82">(3.14159265358979 - ((3.14159265358979 - 3.14159265358979 + (0.0430398*SIN(2*((MOD(4.8949504201433+628.331969753199*((367*$D255-INT(7*($D255+INT(($G255+9)/12))/4)+INT(275*$G255/9)+$H255-730531.5)/36525),6.28318530718))+(0.033423*SIN(MOD(6.2400408+628.3019501*((367*$D255-INT(7*($D255+INT(($G255+9)/12))/4)+INT(275*$G255/9)+$H255-730531.5)/36525),6.28318530718))+0.00034907*SIN(2*(MOD(6.2400408+628.3019501*((367*$D255-INT(7*($D255+INT(($G255+9)/12))/4)+INT(275*$G255/9)+$H255-730531.5)/36525),6.28318530718)))))) - 0.00092502*SIN(4*((MOD(4.8949504201433+628.331969753199*((367*$D255-INT(7*($D255+INT(($G255+9)/12))/4)+INT(275*$G255/9)+$H255-730531.5)/36525),6.28318530718))+(0.033423*SIN(MOD(6.2400408+628.3019501*((367*$D255-INT(7*($D255+INT(($G255+9)/12))/4)+INT(275*$G255/9)+$H255-730531.5)/36525),6.28318530718))+0.00034907*SIN(2*(MOD(6.2400408+628.3019501*((367*$D255-INT(7*($D255+INT(($G255+9)/12))/4)+INT(275*$G255/9)+$H255-730531.5)/36525),6.28318530718)))))) - (0.033423*SIN(MOD(6.2400408+628.3019501*((367*$D255-INT(7*($D255+INT(($G255+9)/12))/4)+INT(275*$G255/9)+$H255-730531.5)/36525),6.28318530718))+0.00034907*SIN(2*(MOD(6.2400408+628.3019501*((367*$D255-INT(7*($D255+INT(($G255+9)/12))/4)+INT(275*$G255/9)+$H255-730531.5)/36525),6.28318530718))))))+0.017453293*$AW$509 + $AW$512*(ACOS((SIN(0.017453293*$AW$511) - SIN(0.017453293*$AW$508)*SIN(ASIN(SIN(0.409093-0.0002269*((367*$D255-INT(7*($D255+INT(($G255+9)/12))/4)+INT(275*$G255/9)+$H255-730531.5)/36525))*SIN((MOD(4.8949504201433+628.331969753199*((367*$D255-INT(7*($D255+INT(($G255+9)/12))/4)+INT(275*$G255/9)+$H255-730531.5)/36525),6.28318530718))+(0.033423*SIN(MOD(6.2400408+628.3019501*((367*$D255-INT(7*($D255+INT(($G255+9)/12))/4)+INT(275*$G255/9)+$H255-730531.5)/36525),6.28318530718))+0.00034907*SIN(2*(MOD(6.2400408+628.3019501*((367*$D255-INT(7*($D255+INT(($G255+9)/12))/4)+INT(275*$G255/9)+$H255-730531.5)/36525),6.28318530718))))))))/(COS(0.017453293*$AW$508)*COS(ASIN(SIN(0.409093-0.0002269*((367*$D255-INT(7*($D255+INT(($G255+9)/12))/4)+INT(275*$G255/9)+$H255-730531.5)/36525))*SIN((MOD(4.8949504201433+628.331969753199*((367*$D255-INT(7*($D255+INT(($G255+9)/12))/4)+INT(275*$G255/9)+$H255-730531.5)/36525),6.28318530718))+(0.033423*SIN(MOD(6.2400408+628.3019501*((367*$D255-INT(7*($D255+INT(($G255+9)/12))/4)+INT(275*$G255/9)+$H255-730531.5)/36525),6.28318530718))+0.00034907*SIN(2*(MOD(6.2400408+628.3019501*((367*$D255-INT(7*($D255+INT(($G255+9)/12))/4)+INT(275*$G255/9)+$H255-730531.5)/36525),6.28318530718))))))))))))*57.29577951/15 + $AW$510</f>
        <v>5.5318609666275025</v>
      </c>
      <c r="AJ255">
        <f t="shared" si="64"/>
        <v>5</v>
      </c>
      <c r="AK255">
        <f t="shared" si="65"/>
        <v>31</v>
      </c>
      <c r="AL255">
        <f t="shared" si="66"/>
        <v>5</v>
      </c>
      <c r="AM255" s="7">
        <f t="shared" si="67"/>
        <v>0.22991898148148149</v>
      </c>
      <c r="AN255" s="5">
        <f t="shared" ref="AN255:AN286" si="83">(3.14159265358979 - ((3.14159265358979 - 3.14159265358979 + (0.0430398*SIN(2*((MOD(4.8949504201433+628.331969753199*((367*$D255-INT(7*($D255+INT(($G255+9)/12))/4)+INT(275*$G255/9)+$H255-730531.5)/36525),6.28318530718))+(0.033423*SIN(MOD(6.2400408+628.3019501*((367*$D255-INT(7*($D255+INT(($G255+9)/12))/4)+INT(275*$G255/9)+$H255-730531.5)/36525),6.28318530718))+0.00034907*SIN(2*(MOD(6.2400408+628.3019501*((367*$D255-INT(7*($D255+INT(($G255+9)/12))/4)+INT(275*$G255/9)+$H255-730531.5)/36525),6.28318530718)))))) - 0.00092502*SIN(4*((MOD(4.8949504201433+628.331969753199*((367*$D255-INT(7*($D255+INT(($G255+9)/12))/4)+INT(275*$G255/9)+$H255-730531.5)/36525),6.28318530718))+(0.033423*SIN(MOD(6.2400408+628.3019501*((367*$D255-INT(7*($D255+INT(($G255+9)/12))/4)+INT(275*$G255/9)+$H255-730531.5)/36525),6.28318530718))+0.00034907*SIN(2*(MOD(6.2400408+628.3019501*((367*$D255-INT(7*($D255+INT(($G255+9)/12))/4)+INT(275*$G255/9)+$H255-730531.5)/36525),6.28318530718)))))) - (0.033423*SIN(MOD(6.2400408+628.3019501*((367*$D255-INT(7*($D255+INT(($G255+9)/12))/4)+INT(275*$G255/9)+$H255-730531.5)/36525),6.28318530718))+0.00034907*SIN(2*(MOD(6.2400408+628.3019501*((367*$D255-INT(7*($D255+INT(($G255+9)/12))/4)+INT(275*$G255/9)+$H255-730531.5)/36525),6.28318530718))))))+0.017453293*$AW$509 - $AW$512*(ACOS((SIN(0.017453293*$AW$511) - SIN(0.017453293*$AW$508)*SIN(ASIN(SIN(0.409093-0.0002269*((367*$D255-INT(7*($D255+INT(($G255+9)/12))/4)+INT(275*$G255/9)+$H255-730531.5)/36525))*SIN((MOD(4.8949504201433+628.331969753199*((367*$D255-INT(7*($D255+INT(($G255+9)/12))/4)+INT(275*$G255/9)+$H255-730531.5)/36525),6.28318530718))+(0.033423*SIN(MOD(6.2400408+628.3019501*((367*$D255-INT(7*($D255+INT(($G255+9)/12))/4)+INT(275*$G255/9)+$H255-730531.5)/36525),6.28318530718))+0.00034907*SIN(2*(MOD(6.2400408+628.3019501*((367*$D255-INT(7*($D255+INT(($G255+9)/12))/4)+INT(275*$G255/9)+$H255-730531.5)/36525),6.28318530718))))))))/(COS(0.017453293*$AW$508)*COS(ASIN(SIN(0.409093-0.0002269*((367*$D255-INT(7*($D255+INT(($G255+9)/12))/4)+INT(275*$G255/9)+$H255-730531.5)/36525))*SIN((MOD(4.8949504201433+628.331969753199*((367*$D255-INT(7*($D255+INT(($G255+9)/12))/4)+INT(275*$G255/9)+$H255-730531.5)/36525),6.28318530718))+(0.033423*SIN(MOD(6.2400408+628.3019501*((367*$D255-INT(7*($D255+INT(($G255+9)/12))/4)+INT(275*$G255/9)+$H255-730531.5)/36525),6.28318530718))+0.00034907*SIN(2*(MOD(6.2400408+628.3019501*((367*$D255-INT(7*($D255+INT(($G255+9)/12))/4)+INT(275*$G255/9)+$H255-730531.5)/36525),6.28318530718))))))))))))*57.29577951/15 + $AW$510</f>
        <v>18.406375161107096</v>
      </c>
      <c r="AO255">
        <f t="shared" si="68"/>
        <v>18</v>
      </c>
      <c r="AP255">
        <f t="shared" si="69"/>
        <v>24</v>
      </c>
      <c r="AQ255">
        <f t="shared" si="70"/>
        <v>18</v>
      </c>
      <c r="AR255" s="7">
        <f t="shared" si="71"/>
        <v>0.76687500000000008</v>
      </c>
    </row>
    <row r="256" spans="1:44" ht="17" thickBot="1" x14ac:dyDescent="0.3">
      <c r="A256" s="115">
        <f t="shared" si="63"/>
        <v>196</v>
      </c>
      <c r="B256" s="50">
        <f t="shared" si="77"/>
        <v>55</v>
      </c>
      <c r="C256" s="9">
        <v>30</v>
      </c>
      <c r="D256" s="161">
        <v>-1060</v>
      </c>
      <c r="E256" s="161"/>
      <c r="F256" s="35">
        <v>43640</v>
      </c>
      <c r="G256" s="9">
        <f t="shared" si="72"/>
        <v>6</v>
      </c>
      <c r="H256" s="9">
        <f t="shared" si="73"/>
        <v>24</v>
      </c>
      <c r="I256" s="94" t="str">
        <f t="shared" si="53"/>
        <v/>
      </c>
      <c r="J256" s="9" t="s">
        <v>16</v>
      </c>
      <c r="K256" s="9" t="str">
        <f t="shared" si="78"/>
        <v>Day 4</v>
      </c>
      <c r="L256" s="14" t="s">
        <v>17</v>
      </c>
      <c r="M256" s="51">
        <v>0.18402777777777779</v>
      </c>
      <c r="N256" s="17">
        <f t="shared" si="79"/>
        <v>7.0138888888888903E-2</v>
      </c>
      <c r="O256" s="10" t="str">
        <f t="shared" si="74"/>
        <v/>
      </c>
      <c r="P256" s="9"/>
      <c r="Q256" s="11"/>
      <c r="R256" s="12" t="s">
        <v>130</v>
      </c>
      <c r="S256" s="11">
        <v>0.26858796296296295</v>
      </c>
      <c r="T256" s="12" t="s">
        <v>130</v>
      </c>
      <c r="U256" s="12"/>
      <c r="V256" s="11">
        <f t="shared" si="75"/>
        <v>0.25562499999999999</v>
      </c>
      <c r="W256" s="11"/>
      <c r="X256" s="11"/>
      <c r="Y256" s="51">
        <v>0.26527777777777778</v>
      </c>
      <c r="Z256" s="11">
        <f t="shared" si="76"/>
        <v>0.73075231481481484</v>
      </c>
      <c r="AA256" s="9"/>
      <c r="AB256" s="9"/>
      <c r="AC256" s="202"/>
      <c r="AD256" s="202"/>
      <c r="AE256" s="113">
        <v>0.50123842592592593</v>
      </c>
      <c r="AF256" s="111">
        <v>26396</v>
      </c>
      <c r="AG256" s="123">
        <f t="shared" si="80"/>
        <v>1.2040625</v>
      </c>
      <c r="AH256" s="125">
        <f t="shared" si="81"/>
        <v>1.0200347222222224</v>
      </c>
      <c r="AI256" s="5">
        <f t="shared" si="82"/>
        <v>6.1396791026940969</v>
      </c>
      <c r="AJ256">
        <f t="shared" si="64"/>
        <v>6</v>
      </c>
      <c r="AK256">
        <f t="shared" si="65"/>
        <v>8</v>
      </c>
      <c r="AL256">
        <f t="shared" si="66"/>
        <v>6</v>
      </c>
      <c r="AM256" s="7">
        <f t="shared" si="67"/>
        <v>0.25562499999999999</v>
      </c>
      <c r="AN256" s="5">
        <f t="shared" si="83"/>
        <v>17.547543850632668</v>
      </c>
      <c r="AO256">
        <f t="shared" si="68"/>
        <v>17</v>
      </c>
      <c r="AP256">
        <f t="shared" si="69"/>
        <v>32</v>
      </c>
      <c r="AQ256">
        <f t="shared" si="70"/>
        <v>17</v>
      </c>
      <c r="AR256" s="7">
        <f t="shared" si="71"/>
        <v>0.73075231481481484</v>
      </c>
    </row>
    <row r="257" spans="1:44" ht="192" customHeight="1" thickBot="1" x14ac:dyDescent="0.3">
      <c r="A257" s="115">
        <f t="shared" si="63"/>
        <v>197</v>
      </c>
      <c r="B257" s="61">
        <f t="shared" si="77"/>
        <v>56</v>
      </c>
      <c r="C257" s="14">
        <v>31</v>
      </c>
      <c r="D257" s="165">
        <v>-1060</v>
      </c>
      <c r="E257" s="165"/>
      <c r="F257" s="36">
        <v>43818</v>
      </c>
      <c r="G257" s="14">
        <f t="shared" si="72"/>
        <v>12</v>
      </c>
      <c r="H257" s="14">
        <f t="shared" si="73"/>
        <v>19</v>
      </c>
      <c r="I257" s="95" t="str">
        <f t="shared" si="53"/>
        <v>AM 7th Day</v>
      </c>
      <c r="J257" s="14" t="s">
        <v>31</v>
      </c>
      <c r="K257" s="14" t="str">
        <f>IF(M257&lt;&gt;"",IF(O257&lt;&gt;"",IF(J257="Sun","Day 3",IF(J257="Mon","Day 4",IF(J257="Tue","Day 5",IF(J257="Wed","Day 6",IF(J257="Thu","Day 7",IF(J257="Fri","Day 1",IF(J257="Sat","Day 2",""))))))),IF(OR(O257&gt;=AB257,O257&gt;=AA257,O257&gt;=Z257),IF(J257="Sun","Day 2",IF(J257="Mon","Day 3",IF(J257="Tue","Day 4",IF(J257="Wed","Day 5",IF(J257="Thu","Day 6",IF(J257="Fri","Day 7",IF(J257="Sat","Day 1",""))))))))),"")</f>
        <v>Day 7</v>
      </c>
      <c r="L257" s="14" t="s">
        <v>50</v>
      </c>
      <c r="M257" s="51">
        <v>0.32500000000000001</v>
      </c>
      <c r="N257" s="15">
        <f t="shared" si="79"/>
        <v>0.21111111111111114</v>
      </c>
      <c r="O257" s="10" t="str">
        <f t="shared" si="74"/>
        <v/>
      </c>
      <c r="P257" s="9" t="s">
        <v>51</v>
      </c>
      <c r="Q257" s="18"/>
      <c r="R257" s="16" t="s">
        <v>130</v>
      </c>
      <c r="S257" s="18">
        <v>0.23618055555555553</v>
      </c>
      <c r="T257" s="16" t="s">
        <v>256</v>
      </c>
      <c r="U257" s="16" t="s">
        <v>148</v>
      </c>
      <c r="V257" s="11">
        <f t="shared" si="75"/>
        <v>0.2285300925925926</v>
      </c>
      <c r="W257" s="11"/>
      <c r="X257" s="11"/>
      <c r="Y257" s="51">
        <v>0.22916666666666666</v>
      </c>
      <c r="Z257" s="11">
        <f t="shared" si="76"/>
        <v>0.76270833333333332</v>
      </c>
      <c r="AA257" s="9"/>
      <c r="AB257" s="9"/>
      <c r="AC257" s="208" t="s">
        <v>289</v>
      </c>
      <c r="AD257" s="209"/>
      <c r="AE257" s="113">
        <v>0.63737268518518519</v>
      </c>
      <c r="AF257" s="111">
        <v>26387</v>
      </c>
      <c r="AG257" s="123">
        <f t="shared" si="80"/>
        <v>1.3403009259259258</v>
      </c>
      <c r="AH257" s="125">
        <f t="shared" si="81"/>
        <v>1.0153009259259258</v>
      </c>
      <c r="AI257" s="5">
        <f t="shared" si="82"/>
        <v>5.4929444402678742</v>
      </c>
      <c r="AJ257">
        <f t="shared" si="64"/>
        <v>5</v>
      </c>
      <c r="AK257">
        <f t="shared" si="65"/>
        <v>29</v>
      </c>
      <c r="AL257">
        <f t="shared" si="66"/>
        <v>5</v>
      </c>
      <c r="AM257" s="7">
        <f t="shared" si="67"/>
        <v>0.2285300925925926</v>
      </c>
      <c r="AN257" s="5">
        <f t="shared" si="83"/>
        <v>18.309976848198705</v>
      </c>
      <c r="AO257">
        <f t="shared" si="68"/>
        <v>18</v>
      </c>
      <c r="AP257">
        <f t="shared" si="69"/>
        <v>18</v>
      </c>
      <c r="AQ257">
        <f t="shared" si="70"/>
        <v>18</v>
      </c>
      <c r="AR257" s="7">
        <f t="shared" si="71"/>
        <v>0.76270833333333332</v>
      </c>
    </row>
    <row r="258" spans="1:44" ht="17" thickBot="1" x14ac:dyDescent="0.3">
      <c r="A258" s="115">
        <f t="shared" si="63"/>
        <v>198</v>
      </c>
      <c r="B258" s="50">
        <f t="shared" si="77"/>
        <v>57</v>
      </c>
      <c r="C258" s="39"/>
      <c r="D258" s="161">
        <v>-1059</v>
      </c>
      <c r="E258" s="161"/>
      <c r="F258" s="35">
        <v>43629</v>
      </c>
      <c r="G258" s="9">
        <f t="shared" si="72"/>
        <v>6</v>
      </c>
      <c r="H258" s="9">
        <f t="shared" si="73"/>
        <v>13</v>
      </c>
      <c r="I258" s="94" t="str">
        <f t="shared" si="53"/>
        <v/>
      </c>
      <c r="J258" s="38" t="s">
        <v>16</v>
      </c>
      <c r="K258" s="9" t="str">
        <f t="shared" ref="K258:K321" si="84">IF(M258&lt;&gt;"",IF(O258&lt;&gt;"",IF(J258="Sun","Day 3",IF(J258="Mon","Day 4",IF(J258="Tue","Day 5",IF(J258="Wed","Day 6",IF(J258="Thu","Day 7",IF(J258="Fri","Day 1",IF(J258="Sat","Day 2",""))))))),IF(OR(O258&gt;=AB258,O258&gt;=AA258,O258&gt;=Z258),IF(J258="Sun","Day 2",IF(J258="Mon","Day 3",IF(J258="Tue","Day 4",IF(J258="Wed","Day 5",IF(J258="Thu","Day 6",IF(J258="Fri","Day 7",IF(J258="Sat","Day 1",""))))))))),"")</f>
        <v>Day 4</v>
      </c>
      <c r="L258" s="14" t="s">
        <v>19</v>
      </c>
      <c r="M258" s="51">
        <v>0.58750000000000002</v>
      </c>
      <c r="N258" s="17">
        <f t="shared" si="79"/>
        <v>0.47361111111111115</v>
      </c>
      <c r="O258" s="10" t="str">
        <f t="shared" si="74"/>
        <v/>
      </c>
      <c r="P258" s="9"/>
      <c r="Q258" s="11"/>
      <c r="R258" s="12"/>
      <c r="S258" s="11">
        <v>0.25010416666666668</v>
      </c>
      <c r="T258" s="12" t="s">
        <v>130</v>
      </c>
      <c r="U258" s="12"/>
      <c r="V258" s="11">
        <f t="shared" si="75"/>
        <v>0.25354166666666667</v>
      </c>
      <c r="W258" s="11"/>
      <c r="X258" s="11"/>
      <c r="Y258" s="9"/>
      <c r="Z258" s="11">
        <f t="shared" si="76"/>
        <v>0.73214120370370372</v>
      </c>
      <c r="AA258" s="56"/>
      <c r="AB258" s="56"/>
      <c r="AC258" s="202"/>
      <c r="AD258" s="202"/>
      <c r="AE258" s="113">
        <v>0.89751157407407411</v>
      </c>
      <c r="AF258" s="111">
        <v>26378</v>
      </c>
      <c r="AG258" s="123">
        <f t="shared" si="80"/>
        <v>1.6005439814814817</v>
      </c>
      <c r="AH258" s="125">
        <f t="shared" si="81"/>
        <v>1.0130439814814816</v>
      </c>
      <c r="AI258" s="5">
        <f t="shared" si="82"/>
        <v>6.0917238057428671</v>
      </c>
      <c r="AJ258">
        <f t="shared" si="64"/>
        <v>6</v>
      </c>
      <c r="AK258">
        <f t="shared" si="65"/>
        <v>5</v>
      </c>
      <c r="AL258">
        <f t="shared" si="66"/>
        <v>6</v>
      </c>
      <c r="AM258" s="7">
        <f t="shared" si="67"/>
        <v>0.25354166666666667</v>
      </c>
      <c r="AN258" s="5">
        <f t="shared" si="83"/>
        <v>17.572595105704497</v>
      </c>
      <c r="AO258">
        <f t="shared" si="68"/>
        <v>17</v>
      </c>
      <c r="AP258">
        <f t="shared" si="69"/>
        <v>34</v>
      </c>
      <c r="AQ258">
        <f t="shared" si="70"/>
        <v>17</v>
      </c>
      <c r="AR258" s="7">
        <f t="shared" si="71"/>
        <v>0.73214120370370372</v>
      </c>
    </row>
    <row r="259" spans="1:44" ht="17" thickBot="1" x14ac:dyDescent="0.3">
      <c r="A259" s="115">
        <f t="shared" si="63"/>
        <v>199</v>
      </c>
      <c r="B259" s="50">
        <f t="shared" si="77"/>
        <v>58</v>
      </c>
      <c r="C259" s="39"/>
      <c r="D259" s="161">
        <v>-1059</v>
      </c>
      <c r="E259" s="161"/>
      <c r="F259" s="35">
        <v>43807</v>
      </c>
      <c r="G259" s="9">
        <f t="shared" si="72"/>
        <v>12</v>
      </c>
      <c r="H259" s="9">
        <f t="shared" si="73"/>
        <v>8</v>
      </c>
      <c r="I259" s="94" t="str">
        <f t="shared" si="53"/>
        <v/>
      </c>
      <c r="J259" s="38" t="s">
        <v>16</v>
      </c>
      <c r="K259" s="9" t="str">
        <f t="shared" si="84"/>
        <v>Day 4</v>
      </c>
      <c r="L259" s="8" t="s">
        <v>24</v>
      </c>
      <c r="M259" s="51">
        <v>0.56597222222222221</v>
      </c>
      <c r="N259" s="10">
        <f t="shared" si="79"/>
        <v>0.45208333333333334</v>
      </c>
      <c r="O259" s="10" t="str">
        <f t="shared" si="74"/>
        <v/>
      </c>
      <c r="P259" s="9"/>
      <c r="Q259" s="11"/>
      <c r="R259" s="12"/>
      <c r="S259" s="11">
        <v>0.22660879629629629</v>
      </c>
      <c r="T259" s="12" t="s">
        <v>130</v>
      </c>
      <c r="U259" s="12"/>
      <c r="V259" s="11">
        <f t="shared" si="75"/>
        <v>0.2285300925925926</v>
      </c>
      <c r="W259" s="11"/>
      <c r="X259" s="11"/>
      <c r="Y259" s="9"/>
      <c r="Z259" s="11">
        <f t="shared" si="76"/>
        <v>0.75854166666666656</v>
      </c>
      <c r="AA259" s="56"/>
      <c r="AB259" s="56"/>
      <c r="AC259" s="202"/>
      <c r="AD259" s="202"/>
      <c r="AE259" s="113">
        <v>0.87035879629629631</v>
      </c>
      <c r="AF259" s="111">
        <v>26369</v>
      </c>
      <c r="AG259" s="123">
        <f t="shared" si="80"/>
        <v>1.5734953703703705</v>
      </c>
      <c r="AH259" s="125">
        <f t="shared" si="81"/>
        <v>1.0075231481481484</v>
      </c>
      <c r="AI259" s="5">
        <f t="shared" si="82"/>
        <v>5.4841658520957983</v>
      </c>
      <c r="AJ259">
        <f t="shared" si="64"/>
        <v>5</v>
      </c>
      <c r="AK259">
        <f t="shared" si="65"/>
        <v>29</v>
      </c>
      <c r="AL259">
        <f t="shared" si="66"/>
        <v>5</v>
      </c>
      <c r="AM259" s="7">
        <f t="shared" si="67"/>
        <v>0.2285300925925926</v>
      </c>
      <c r="AN259" s="5">
        <f t="shared" si="83"/>
        <v>18.210333518171151</v>
      </c>
      <c r="AO259">
        <f t="shared" si="68"/>
        <v>18</v>
      </c>
      <c r="AP259">
        <f t="shared" si="69"/>
        <v>12</v>
      </c>
      <c r="AQ259">
        <f t="shared" si="70"/>
        <v>18</v>
      </c>
      <c r="AR259" s="7">
        <f t="shared" si="71"/>
        <v>0.75854166666666656</v>
      </c>
    </row>
    <row r="260" spans="1:44" ht="17" thickBot="1" x14ac:dyDescent="0.3">
      <c r="A260" s="115">
        <f t="shared" si="63"/>
        <v>200</v>
      </c>
      <c r="B260" s="50">
        <f t="shared" si="77"/>
        <v>59</v>
      </c>
      <c r="C260" s="39"/>
      <c r="D260" s="161">
        <v>-1058</v>
      </c>
      <c r="E260" s="161"/>
      <c r="F260" s="35">
        <v>43589</v>
      </c>
      <c r="G260" s="9">
        <f t="shared" si="72"/>
        <v>5</v>
      </c>
      <c r="H260" s="9">
        <f t="shared" si="73"/>
        <v>4</v>
      </c>
      <c r="I260" s="94" t="str">
        <f t="shared" si="53"/>
        <v/>
      </c>
      <c r="J260" s="38" t="s">
        <v>16</v>
      </c>
      <c r="K260" s="9" t="str">
        <f t="shared" si="84"/>
        <v>Day 5</v>
      </c>
      <c r="L260" s="8" t="s">
        <v>24</v>
      </c>
      <c r="M260" s="51">
        <v>0.95000000000000007</v>
      </c>
      <c r="N260" s="10" t="str">
        <f t="shared" si="79"/>
        <v/>
      </c>
      <c r="O260" s="10">
        <f t="shared" si="74"/>
        <v>0.83611111111111114</v>
      </c>
      <c r="P260" s="9"/>
      <c r="Q260" s="11"/>
      <c r="R260" s="12"/>
      <c r="S260" s="11">
        <v>0.22841435185185185</v>
      </c>
      <c r="T260" s="12" t="s">
        <v>130</v>
      </c>
      <c r="U260" s="12"/>
      <c r="V260" s="11">
        <f t="shared" si="75"/>
        <v>0.2507638888888889</v>
      </c>
      <c r="W260" s="11"/>
      <c r="X260" s="11"/>
      <c r="Y260" s="9"/>
      <c r="Z260" s="11">
        <f t="shared" si="76"/>
        <v>0.74603009259259256</v>
      </c>
      <c r="AA260" s="57"/>
      <c r="AB260" s="57">
        <v>0.74056712962962967</v>
      </c>
      <c r="AC260" s="202"/>
      <c r="AD260" s="202"/>
      <c r="AE260" s="113">
        <v>0.27229166666666665</v>
      </c>
      <c r="AF260" s="111">
        <v>26362</v>
      </c>
      <c r="AG260" s="123">
        <f t="shared" si="80"/>
        <v>0.97550925925925913</v>
      </c>
      <c r="AH260" s="125">
        <f t="shared" si="81"/>
        <v>2.5509259259259065E-2</v>
      </c>
      <c r="AI260" s="5">
        <f t="shared" si="82"/>
        <v>6.0288128391608966</v>
      </c>
      <c r="AJ260">
        <f t="shared" si="64"/>
        <v>6</v>
      </c>
      <c r="AK260">
        <f t="shared" si="65"/>
        <v>1</v>
      </c>
      <c r="AL260">
        <f t="shared" si="66"/>
        <v>6</v>
      </c>
      <c r="AM260" s="7">
        <f t="shared" si="67"/>
        <v>0.2507638888888889</v>
      </c>
      <c r="AN260" s="5">
        <f t="shared" si="83"/>
        <v>17.907903056069763</v>
      </c>
      <c r="AO260">
        <f t="shared" si="68"/>
        <v>17</v>
      </c>
      <c r="AP260">
        <f t="shared" si="69"/>
        <v>54</v>
      </c>
      <c r="AQ260">
        <f t="shared" si="70"/>
        <v>17</v>
      </c>
      <c r="AR260" s="7">
        <f t="shared" si="71"/>
        <v>0.74603009259259256</v>
      </c>
    </row>
    <row r="261" spans="1:44" ht="71" thickBot="1" x14ac:dyDescent="0.3">
      <c r="A261" s="115">
        <f t="shared" si="63"/>
        <v>201</v>
      </c>
      <c r="B261" s="50">
        <f t="shared" si="77"/>
        <v>60</v>
      </c>
      <c r="C261" s="39"/>
      <c r="D261" s="161">
        <v>-1058</v>
      </c>
      <c r="E261" s="161"/>
      <c r="F261" s="35">
        <v>43619</v>
      </c>
      <c r="G261" s="9">
        <f t="shared" si="72"/>
        <v>6</v>
      </c>
      <c r="H261" s="9">
        <f t="shared" si="73"/>
        <v>3</v>
      </c>
      <c r="I261" s="94" t="str">
        <f t="shared" si="53"/>
        <v>AM 6th Day</v>
      </c>
      <c r="J261" s="38" t="s">
        <v>18</v>
      </c>
      <c r="K261" s="9" t="str">
        <f t="shared" si="84"/>
        <v>Day 6</v>
      </c>
      <c r="L261" s="8" t="s">
        <v>24</v>
      </c>
      <c r="M261" s="51">
        <v>0.23819444444444446</v>
      </c>
      <c r="N261" s="10">
        <f t="shared" si="79"/>
        <v>0.12430555555555557</v>
      </c>
      <c r="O261" s="10" t="str">
        <f t="shared" si="74"/>
        <v/>
      </c>
      <c r="P261" s="9"/>
      <c r="Q261" s="11"/>
      <c r="R261" s="12" t="s">
        <v>130</v>
      </c>
      <c r="S261" s="11">
        <v>0.26305555555555554</v>
      </c>
      <c r="T261" s="12" t="s">
        <v>130</v>
      </c>
      <c r="U261" s="12"/>
      <c r="V261" s="11">
        <f t="shared" si="75"/>
        <v>0.25215277777777778</v>
      </c>
      <c r="W261" s="11"/>
      <c r="X261" s="11"/>
      <c r="Y261" s="9"/>
      <c r="Z261" s="11">
        <f t="shared" si="76"/>
        <v>0.73422453703703694</v>
      </c>
      <c r="AA261" s="56"/>
      <c r="AB261" s="56"/>
      <c r="AC261" s="202"/>
      <c r="AD261" s="202"/>
      <c r="AE261" s="113">
        <v>0.5433217592592593</v>
      </c>
      <c r="AF261" s="111">
        <v>26360</v>
      </c>
      <c r="AG261" s="123">
        <f t="shared" si="80"/>
        <v>1.2465625</v>
      </c>
      <c r="AH261" s="125">
        <f t="shared" si="81"/>
        <v>1.0083680555555556</v>
      </c>
      <c r="AI261" s="5">
        <f t="shared" si="82"/>
        <v>6.058526695755849</v>
      </c>
      <c r="AJ261">
        <f t="shared" si="64"/>
        <v>6</v>
      </c>
      <c r="AK261">
        <f t="shared" si="65"/>
        <v>3</v>
      </c>
      <c r="AL261">
        <f t="shared" si="66"/>
        <v>6</v>
      </c>
      <c r="AM261" s="7">
        <f t="shared" si="67"/>
        <v>0.25215277777777778</v>
      </c>
      <c r="AN261" s="5">
        <f t="shared" si="83"/>
        <v>17.62431869456594</v>
      </c>
      <c r="AO261">
        <f t="shared" si="68"/>
        <v>17</v>
      </c>
      <c r="AP261">
        <f t="shared" si="69"/>
        <v>37</v>
      </c>
      <c r="AQ261">
        <f t="shared" si="70"/>
        <v>17</v>
      </c>
      <c r="AR261" s="7">
        <f t="shared" si="71"/>
        <v>0.73422453703703694</v>
      </c>
    </row>
    <row r="262" spans="1:44" ht="61" thickBot="1" x14ac:dyDescent="0.3">
      <c r="A262" s="115">
        <f t="shared" si="63"/>
        <v>202</v>
      </c>
      <c r="B262" s="50">
        <f t="shared" si="77"/>
        <v>61</v>
      </c>
      <c r="C262" s="39"/>
      <c r="D262" s="161">
        <v>-1058</v>
      </c>
      <c r="E262" s="161"/>
      <c r="F262" s="35">
        <v>43766</v>
      </c>
      <c r="G262" s="9">
        <f t="shared" si="72"/>
        <v>10</v>
      </c>
      <c r="H262" s="9">
        <f t="shared" si="73"/>
        <v>28</v>
      </c>
      <c r="I262" s="94" t="str">
        <f t="shared" si="53"/>
        <v>PM Friday</v>
      </c>
      <c r="J262" s="38" t="s">
        <v>18</v>
      </c>
      <c r="K262" s="9" t="str">
        <f t="shared" si="84"/>
        <v>Day 7</v>
      </c>
      <c r="L262" s="8" t="s">
        <v>24</v>
      </c>
      <c r="M262" s="51">
        <v>0.72916666666666663</v>
      </c>
      <c r="N262" s="10" t="str">
        <f t="shared" si="79"/>
        <v/>
      </c>
      <c r="O262" s="10">
        <f t="shared" si="74"/>
        <v>0.6152777777777777</v>
      </c>
      <c r="P262" s="9"/>
      <c r="Q262" s="11"/>
      <c r="R262" s="12"/>
      <c r="S262" s="11">
        <v>0.22406250000000003</v>
      </c>
      <c r="T262" s="12" t="s">
        <v>130</v>
      </c>
      <c r="U262" s="12"/>
      <c r="V262" s="11">
        <f t="shared" si="75"/>
        <v>0.23825231481481482</v>
      </c>
      <c r="W262" s="11"/>
      <c r="X262" s="11"/>
      <c r="Y262" s="9"/>
      <c r="Z262" s="11">
        <f t="shared" si="76"/>
        <v>0.74950231481481477</v>
      </c>
      <c r="AA262" s="56"/>
      <c r="AB262" s="56"/>
      <c r="AC262" s="202"/>
      <c r="AD262" s="202"/>
      <c r="AE262" s="113">
        <v>5.2604166666666667E-2</v>
      </c>
      <c r="AF262" s="111">
        <v>26353</v>
      </c>
      <c r="AG262" s="123">
        <f t="shared" si="80"/>
        <v>0.75592592592592589</v>
      </c>
      <c r="AH262" s="125">
        <f t="shared" si="81"/>
        <v>2.675925925925926E-2</v>
      </c>
      <c r="AI262" s="5">
        <f t="shared" si="82"/>
        <v>5.73133410931701</v>
      </c>
      <c r="AJ262">
        <f t="shared" si="64"/>
        <v>5</v>
      </c>
      <c r="AK262">
        <f t="shared" si="65"/>
        <v>43</v>
      </c>
      <c r="AL262">
        <f t="shared" si="66"/>
        <v>5</v>
      </c>
      <c r="AM262" s="7">
        <f t="shared" si="67"/>
        <v>0.23825231481481482</v>
      </c>
      <c r="AN262" s="5">
        <f t="shared" si="83"/>
        <v>17.987266366163976</v>
      </c>
      <c r="AO262">
        <f t="shared" si="68"/>
        <v>17</v>
      </c>
      <c r="AP262">
        <f t="shared" si="69"/>
        <v>59</v>
      </c>
      <c r="AQ262">
        <f t="shared" si="70"/>
        <v>17</v>
      </c>
      <c r="AR262" s="7">
        <f t="shared" si="71"/>
        <v>0.74950231481481477</v>
      </c>
    </row>
    <row r="263" spans="1:44" ht="17" thickBot="1" x14ac:dyDescent="0.3">
      <c r="A263" s="115">
        <f t="shared" si="63"/>
        <v>203</v>
      </c>
      <c r="B263" s="50">
        <f t="shared" si="77"/>
        <v>62</v>
      </c>
      <c r="C263" s="39"/>
      <c r="D263" s="161">
        <v>-1057</v>
      </c>
      <c r="E263" s="161"/>
      <c r="F263" s="35">
        <v>43579</v>
      </c>
      <c r="G263" s="9">
        <f t="shared" si="72"/>
        <v>4</v>
      </c>
      <c r="H263" s="9">
        <f t="shared" si="73"/>
        <v>24</v>
      </c>
      <c r="I263" s="94" t="str">
        <f t="shared" si="53"/>
        <v/>
      </c>
      <c r="J263" s="38" t="s">
        <v>23</v>
      </c>
      <c r="K263" s="9" t="str">
        <f t="shared" si="84"/>
        <v>Day 3</v>
      </c>
      <c r="L263" s="14" t="s">
        <v>17</v>
      </c>
      <c r="M263" s="51">
        <v>0.63680555555555551</v>
      </c>
      <c r="N263" s="10" t="str">
        <f t="shared" si="79"/>
        <v/>
      </c>
      <c r="O263" s="17">
        <f t="shared" si="74"/>
        <v>0.52291666666666659</v>
      </c>
      <c r="P263" s="9"/>
      <c r="Q263" s="11"/>
      <c r="R263" s="12"/>
      <c r="S263" s="11">
        <v>0.24319444444444446</v>
      </c>
      <c r="T263" s="12" t="s">
        <v>130</v>
      </c>
      <c r="U263" s="12"/>
      <c r="V263" s="11">
        <f t="shared" si="75"/>
        <v>0.25145833333333334</v>
      </c>
      <c r="W263" s="11"/>
      <c r="X263" s="11"/>
      <c r="Y263" s="9"/>
      <c r="Z263" s="11">
        <f t="shared" si="76"/>
        <v>0.75159722222222225</v>
      </c>
      <c r="AA263" s="56"/>
      <c r="AB263" s="56"/>
      <c r="AC263" s="202"/>
      <c r="AD263" s="202"/>
      <c r="AE263" s="113">
        <v>0.95416666666666661</v>
      </c>
      <c r="AF263" s="111">
        <v>26344</v>
      </c>
      <c r="AG263" s="123">
        <f t="shared" si="80"/>
        <v>1.6575925925925925</v>
      </c>
      <c r="AH263" s="125">
        <f t="shared" si="81"/>
        <v>1.0207870370370369</v>
      </c>
      <c r="AI263" s="5">
        <f t="shared" si="82"/>
        <v>6.0349218590539424</v>
      </c>
      <c r="AJ263">
        <f t="shared" si="64"/>
        <v>6</v>
      </c>
      <c r="AK263">
        <f t="shared" si="65"/>
        <v>2</v>
      </c>
      <c r="AL263">
        <f t="shared" si="66"/>
        <v>6</v>
      </c>
      <c r="AM263" s="7">
        <f t="shared" si="67"/>
        <v>0.25145833333333334</v>
      </c>
      <c r="AN263" s="5">
        <f t="shared" si="83"/>
        <v>18.033448772300979</v>
      </c>
      <c r="AO263">
        <f t="shared" si="68"/>
        <v>18</v>
      </c>
      <c r="AP263">
        <f t="shared" si="69"/>
        <v>2</v>
      </c>
      <c r="AQ263">
        <f t="shared" si="70"/>
        <v>18</v>
      </c>
      <c r="AR263" s="7">
        <f t="shared" si="71"/>
        <v>0.75159722222222225</v>
      </c>
    </row>
    <row r="264" spans="1:44" ht="65" thickBot="1" x14ac:dyDescent="0.3">
      <c r="A264" s="115">
        <f t="shared" si="63"/>
        <v>204</v>
      </c>
      <c r="B264" s="50">
        <f t="shared" si="77"/>
        <v>63</v>
      </c>
      <c r="C264" s="9">
        <v>32</v>
      </c>
      <c r="D264" s="161">
        <v>-1057</v>
      </c>
      <c r="E264" s="161"/>
      <c r="F264" s="35">
        <v>43755</v>
      </c>
      <c r="G264" s="9">
        <f t="shared" si="72"/>
        <v>10</v>
      </c>
      <c r="H264" s="9">
        <f t="shared" si="73"/>
        <v>17</v>
      </c>
      <c r="I264" s="94" t="str">
        <f t="shared" si="53"/>
        <v/>
      </c>
      <c r="J264" s="9" t="s">
        <v>25</v>
      </c>
      <c r="K264" s="9" t="str">
        <f t="shared" si="84"/>
        <v>Day 4</v>
      </c>
      <c r="L264" s="14" t="s">
        <v>17</v>
      </c>
      <c r="M264" s="51">
        <v>0.8930555555555556</v>
      </c>
      <c r="N264" s="10" t="str">
        <f t="shared" si="79"/>
        <v/>
      </c>
      <c r="O264" s="15">
        <f t="shared" si="74"/>
        <v>0.77916666666666667</v>
      </c>
      <c r="P264" s="9"/>
      <c r="Q264" s="18"/>
      <c r="R264" s="16" t="s">
        <v>254</v>
      </c>
      <c r="S264" s="18">
        <v>0.22312500000000002</v>
      </c>
      <c r="T264" s="16" t="s">
        <v>130</v>
      </c>
      <c r="U264" s="16" t="s">
        <v>148</v>
      </c>
      <c r="V264" s="11">
        <f t="shared" si="75"/>
        <v>0.24311342592592591</v>
      </c>
      <c r="W264" s="11"/>
      <c r="X264" s="11"/>
      <c r="Y264" s="9"/>
      <c r="Z264" s="11">
        <f t="shared" si="76"/>
        <v>0.748113425925926</v>
      </c>
      <c r="AA264" s="51"/>
      <c r="AB264" s="51">
        <v>0.74861111111111101</v>
      </c>
      <c r="AC264" s="202" t="s">
        <v>255</v>
      </c>
      <c r="AD264" s="202"/>
      <c r="AE264" s="113">
        <v>0.21157407407407405</v>
      </c>
      <c r="AF264" s="111">
        <v>26335</v>
      </c>
      <c r="AG264" s="123">
        <f t="shared" si="80"/>
        <v>0.91440972222222228</v>
      </c>
      <c r="AH264" s="125">
        <f t="shared" si="81"/>
        <v>2.1354166666666674E-2</v>
      </c>
      <c r="AI264" s="5">
        <f t="shared" si="82"/>
        <v>5.8448058274774217</v>
      </c>
      <c r="AJ264">
        <f t="shared" si="64"/>
        <v>5</v>
      </c>
      <c r="AK264">
        <f t="shared" si="65"/>
        <v>50</v>
      </c>
      <c r="AL264">
        <f t="shared" si="66"/>
        <v>5</v>
      </c>
      <c r="AM264" s="7">
        <f t="shared" si="67"/>
        <v>0.24311342592592591</v>
      </c>
      <c r="AN264" s="5">
        <f t="shared" si="83"/>
        <v>17.959605886403647</v>
      </c>
      <c r="AO264">
        <f t="shared" si="68"/>
        <v>17</v>
      </c>
      <c r="AP264">
        <f t="shared" si="69"/>
        <v>57</v>
      </c>
      <c r="AQ264">
        <f t="shared" si="70"/>
        <v>17</v>
      </c>
      <c r="AR264" s="7">
        <f t="shared" si="71"/>
        <v>0.748113425925926</v>
      </c>
    </row>
    <row r="265" spans="1:44" ht="75" thickBot="1" x14ac:dyDescent="0.3">
      <c r="A265" s="115">
        <f t="shared" si="63"/>
        <v>205</v>
      </c>
      <c r="B265" s="50">
        <f t="shared" si="77"/>
        <v>64</v>
      </c>
      <c r="C265" s="9">
        <v>33</v>
      </c>
      <c r="D265" s="161">
        <v>-1056</v>
      </c>
      <c r="E265" s="161"/>
      <c r="F265" s="35">
        <v>43568</v>
      </c>
      <c r="G265" s="9">
        <f t="shared" si="72"/>
        <v>4</v>
      </c>
      <c r="H265" s="9">
        <f t="shared" si="73"/>
        <v>13</v>
      </c>
      <c r="I265" s="94" t="str">
        <f t="shared" si="53"/>
        <v>PM Saturday</v>
      </c>
      <c r="J265" s="39" t="s">
        <v>31</v>
      </c>
      <c r="K265" s="9" t="str">
        <f t="shared" si="84"/>
        <v>Day 1</v>
      </c>
      <c r="L265" s="14" t="s">
        <v>17</v>
      </c>
      <c r="M265" s="51">
        <v>0.11180555555555556</v>
      </c>
      <c r="N265" s="10" t="str">
        <f t="shared" si="79"/>
        <v/>
      </c>
      <c r="O265" s="17">
        <f t="shared" si="74"/>
        <v>0.99859953703703697</v>
      </c>
      <c r="P265" s="9"/>
      <c r="Q265" s="11"/>
      <c r="R265" s="12" t="s">
        <v>130</v>
      </c>
      <c r="S265" s="11">
        <v>0.26394675925925926</v>
      </c>
      <c r="T265" s="12" t="s">
        <v>130</v>
      </c>
      <c r="U265" s="12"/>
      <c r="V265" s="11">
        <f t="shared" si="75"/>
        <v>0.25145833333333334</v>
      </c>
      <c r="W265" s="11"/>
      <c r="X265" s="11"/>
      <c r="Y265" s="9"/>
      <c r="Z265" s="11">
        <f t="shared" si="76"/>
        <v>0.75645833333333334</v>
      </c>
      <c r="AA265" s="51"/>
      <c r="AB265" s="51">
        <v>0.74722222222222223</v>
      </c>
      <c r="AC265" s="202"/>
      <c r="AD265" s="202"/>
      <c r="AE265" s="113">
        <v>0.42420138888888892</v>
      </c>
      <c r="AF265" s="111">
        <v>26326</v>
      </c>
      <c r="AG265" s="123">
        <f t="shared" si="80"/>
        <v>1.1271412037037036</v>
      </c>
      <c r="AH265" s="125">
        <f t="shared" si="81"/>
        <v>1.0153356481481481</v>
      </c>
      <c r="AI265" s="5">
        <f t="shared" si="82"/>
        <v>6.0424903914912838</v>
      </c>
      <c r="AJ265">
        <f t="shared" si="64"/>
        <v>6</v>
      </c>
      <c r="AK265">
        <f t="shared" si="65"/>
        <v>2</v>
      </c>
      <c r="AL265">
        <f t="shared" si="66"/>
        <v>6</v>
      </c>
      <c r="AM265" s="7">
        <f t="shared" si="67"/>
        <v>0.25145833333333334</v>
      </c>
      <c r="AN265" s="5">
        <f t="shared" si="83"/>
        <v>18.163249272390143</v>
      </c>
      <c r="AO265">
        <f t="shared" si="68"/>
        <v>18</v>
      </c>
      <c r="AP265">
        <f t="shared" si="69"/>
        <v>9</v>
      </c>
      <c r="AQ265">
        <f t="shared" si="70"/>
        <v>18</v>
      </c>
      <c r="AR265" s="7">
        <f t="shared" si="71"/>
        <v>0.75645833333333334</v>
      </c>
    </row>
    <row r="266" spans="1:44" ht="65.25" customHeight="1" thickBot="1" x14ac:dyDescent="0.3">
      <c r="A266" s="311">
        <f t="shared" si="63"/>
        <v>206</v>
      </c>
      <c r="B266" s="230">
        <f t="shared" si="77"/>
        <v>65</v>
      </c>
      <c r="C266" s="217">
        <v>34</v>
      </c>
      <c r="D266" s="217">
        <v>-1056</v>
      </c>
      <c r="E266" s="217"/>
      <c r="F266" s="223">
        <v>43744</v>
      </c>
      <c r="G266" s="217">
        <f t="shared" si="72"/>
        <v>10</v>
      </c>
      <c r="H266" s="217">
        <f t="shared" si="73"/>
        <v>6</v>
      </c>
      <c r="I266" s="94" t="str">
        <f t="shared" si="53"/>
        <v/>
      </c>
      <c r="J266" s="210" t="s">
        <v>20</v>
      </c>
      <c r="K266" s="21" t="str">
        <f t="shared" si="84"/>
        <v>Day 1</v>
      </c>
      <c r="L266" s="165" t="s">
        <v>17</v>
      </c>
      <c r="M266" s="214">
        <v>0.36388888888888887</v>
      </c>
      <c r="N266" s="227">
        <f t="shared" si="79"/>
        <v>0.25</v>
      </c>
      <c r="O266" s="169" t="str">
        <f t="shared" si="74"/>
        <v/>
      </c>
      <c r="P266" s="161" t="s">
        <v>52</v>
      </c>
      <c r="Q266" s="163"/>
      <c r="R266" s="159" t="s">
        <v>130</v>
      </c>
      <c r="S266" s="163">
        <v>0.24515046296296297</v>
      </c>
      <c r="T266" s="159" t="s">
        <v>252</v>
      </c>
      <c r="U266" s="159" t="s">
        <v>148</v>
      </c>
      <c r="V266" s="160">
        <f t="shared" si="75"/>
        <v>0.24797453703703706</v>
      </c>
      <c r="W266" s="160"/>
      <c r="X266" s="160">
        <v>0.24173611111111112</v>
      </c>
      <c r="Y266" s="214">
        <v>0.23611111111111113</v>
      </c>
      <c r="Z266" s="160">
        <f t="shared" si="76"/>
        <v>0.74741898148148145</v>
      </c>
      <c r="AA266" s="161"/>
      <c r="AB266" s="161"/>
      <c r="AC266" s="202" t="s">
        <v>253</v>
      </c>
      <c r="AD266" s="202"/>
      <c r="AE266" s="113">
        <v>0.67712962962962964</v>
      </c>
      <c r="AF266" s="111">
        <v>26317</v>
      </c>
      <c r="AG266" s="123">
        <f t="shared" si="80"/>
        <v>1.3801736111111111</v>
      </c>
      <c r="AH266" s="125">
        <f t="shared" si="81"/>
        <v>1.0162847222222222</v>
      </c>
      <c r="AI266" s="5">
        <f t="shared" si="82"/>
        <v>5.950879550569895</v>
      </c>
      <c r="AJ266">
        <f t="shared" si="64"/>
        <v>5</v>
      </c>
      <c r="AK266">
        <f t="shared" si="65"/>
        <v>57</v>
      </c>
      <c r="AL266">
        <f t="shared" si="66"/>
        <v>5</v>
      </c>
      <c r="AM266" s="7">
        <f t="shared" si="67"/>
        <v>0.24797453703703706</v>
      </c>
      <c r="AN266" s="5">
        <f t="shared" si="83"/>
        <v>17.938285098181517</v>
      </c>
      <c r="AO266">
        <f t="shared" si="68"/>
        <v>17</v>
      </c>
      <c r="AP266">
        <f t="shared" si="69"/>
        <v>56</v>
      </c>
      <c r="AQ266">
        <f t="shared" si="70"/>
        <v>17</v>
      </c>
      <c r="AR266" s="7">
        <f t="shared" si="71"/>
        <v>0.74741898148148145</v>
      </c>
    </row>
    <row r="267" spans="1:44" ht="15" customHeight="1" thickBot="1" x14ac:dyDescent="0.3">
      <c r="A267" s="313"/>
      <c r="B267" s="230"/>
      <c r="C267" s="217"/>
      <c r="D267" s="217"/>
      <c r="E267" s="217"/>
      <c r="F267" s="223"/>
      <c r="G267" s="217"/>
      <c r="H267" s="217"/>
      <c r="I267" s="94" t="str">
        <f t="shared" si="53"/>
        <v/>
      </c>
      <c r="J267" s="210"/>
      <c r="K267" s="21" t="str">
        <f t="shared" si="84"/>
        <v/>
      </c>
      <c r="L267" s="165"/>
      <c r="M267" s="214"/>
      <c r="N267" s="228"/>
      <c r="O267" s="169"/>
      <c r="P267" s="161"/>
      <c r="Q267" s="163"/>
      <c r="R267" s="159"/>
      <c r="S267" s="163"/>
      <c r="T267" s="159"/>
      <c r="U267" s="159"/>
      <c r="V267" s="160"/>
      <c r="W267" s="160"/>
      <c r="X267" s="160"/>
      <c r="Y267" s="214"/>
      <c r="Z267" s="160"/>
      <c r="AA267" s="161"/>
      <c r="AB267" s="161"/>
      <c r="AC267" s="202"/>
      <c r="AD267" s="202"/>
      <c r="AG267" s="123">
        <f t="shared" si="80"/>
        <v>1</v>
      </c>
      <c r="AH267" s="125">
        <f t="shared" si="81"/>
        <v>1</v>
      </c>
      <c r="AI267" s="5">
        <f t="shared" si="82"/>
        <v>5.4462521825114374</v>
      </c>
      <c r="AJ267">
        <f t="shared" si="64"/>
        <v>5</v>
      </c>
      <c r="AK267">
        <f t="shared" si="65"/>
        <v>26</v>
      </c>
      <c r="AL267">
        <f t="shared" si="66"/>
        <v>5</v>
      </c>
      <c r="AM267" s="7">
        <f t="shared" si="67"/>
        <v>0.22644675925925925</v>
      </c>
      <c r="AN267" s="5">
        <f t="shared" si="83"/>
        <v>18.170125328278594</v>
      </c>
      <c r="AO267">
        <f t="shared" si="68"/>
        <v>18</v>
      </c>
      <c r="AP267">
        <f t="shared" si="69"/>
        <v>10</v>
      </c>
      <c r="AQ267">
        <f t="shared" si="70"/>
        <v>18</v>
      </c>
      <c r="AR267" s="7">
        <f t="shared" si="71"/>
        <v>0.75715277777777779</v>
      </c>
    </row>
    <row r="268" spans="1:44" ht="93" customHeight="1" thickBot="1" x14ac:dyDescent="0.3">
      <c r="A268" s="312"/>
      <c r="B268" s="230"/>
      <c r="C268" s="217"/>
      <c r="D268" s="217"/>
      <c r="E268" s="217"/>
      <c r="F268" s="223"/>
      <c r="G268" s="217"/>
      <c r="H268" s="217"/>
      <c r="I268" s="94" t="str">
        <f t="shared" si="53"/>
        <v/>
      </c>
      <c r="J268" s="210"/>
      <c r="K268" s="21" t="str">
        <f t="shared" si="84"/>
        <v/>
      </c>
      <c r="L268" s="165"/>
      <c r="M268" s="214"/>
      <c r="N268" s="229"/>
      <c r="O268" s="169"/>
      <c r="P268" s="161"/>
      <c r="Q268" s="163"/>
      <c r="R268" s="159"/>
      <c r="S268" s="163"/>
      <c r="T268" s="159"/>
      <c r="U268" s="159"/>
      <c r="V268" s="160"/>
      <c r="W268" s="160"/>
      <c r="X268" s="160"/>
      <c r="Y268" s="214"/>
      <c r="Z268" s="160"/>
      <c r="AA268" s="161"/>
      <c r="AB268" s="161"/>
      <c r="AC268" s="202"/>
      <c r="AD268" s="202"/>
      <c r="AG268" s="123">
        <f t="shared" si="80"/>
        <v>1</v>
      </c>
      <c r="AH268" s="125">
        <f t="shared" si="81"/>
        <v>1</v>
      </c>
      <c r="AI268" s="5">
        <f t="shared" si="82"/>
        <v>5.4462521825114374</v>
      </c>
      <c r="AJ268">
        <f t="shared" si="64"/>
        <v>5</v>
      </c>
      <c r="AK268">
        <f t="shared" si="65"/>
        <v>26</v>
      </c>
      <c r="AL268">
        <f t="shared" si="66"/>
        <v>5</v>
      </c>
      <c r="AM268" s="7">
        <f t="shared" si="67"/>
        <v>0.22644675925925925</v>
      </c>
      <c r="AN268" s="5">
        <f t="shared" si="83"/>
        <v>18.170125328278594</v>
      </c>
      <c r="AO268">
        <f t="shared" si="68"/>
        <v>18</v>
      </c>
      <c r="AP268">
        <f t="shared" si="69"/>
        <v>10</v>
      </c>
      <c r="AQ268">
        <f t="shared" si="70"/>
        <v>18</v>
      </c>
      <c r="AR268" s="7">
        <f t="shared" si="71"/>
        <v>0.75715277777777779</v>
      </c>
    </row>
    <row r="269" spans="1:44" ht="33" thickBot="1" x14ac:dyDescent="0.3">
      <c r="A269" s="311">
        <f>A266+1</f>
        <v>207</v>
      </c>
      <c r="B269" s="212">
        <f>B266+1</f>
        <v>66</v>
      </c>
      <c r="C269" s="161">
        <v>34</v>
      </c>
      <c r="D269" s="161">
        <v>-1055</v>
      </c>
      <c r="E269" s="161"/>
      <c r="F269" s="213">
        <v>43557</v>
      </c>
      <c r="G269" s="161">
        <f t="shared" si="72"/>
        <v>4</v>
      </c>
      <c r="H269" s="161">
        <f t="shared" si="73"/>
        <v>2</v>
      </c>
      <c r="I269" s="94" t="str">
        <f t="shared" si="53"/>
        <v/>
      </c>
      <c r="J269" s="161" t="s">
        <v>16</v>
      </c>
      <c r="K269" s="9" t="str">
        <f t="shared" si="84"/>
        <v>Day 4</v>
      </c>
      <c r="L269" s="8" t="s">
        <v>24</v>
      </c>
      <c r="M269" s="214">
        <v>0.28611111111111115</v>
      </c>
      <c r="N269" s="224">
        <f>IF((M269-$AF$46)&gt;$AG$48,IF((M269-$AF$46)&lt;$AG$46,M269-$AF$46,""),"")</f>
        <v>0.17222222222222228</v>
      </c>
      <c r="O269" s="169" t="str">
        <f>IF(($M269-$AF$46)&gt;$AG$48,IF(($M269-$AF$46)&gt;$AG$46,$M269-$AF$46,""),IF($AF$47-$AF$46+$M269+$AG$47&gt;$AG$46,($AF$47-$AF$46+$M269+$AG$47),""))</f>
        <v/>
      </c>
      <c r="P269" s="9" t="s">
        <v>38</v>
      </c>
      <c r="Q269" s="160"/>
      <c r="R269" s="162" t="s">
        <v>130</v>
      </c>
      <c r="S269" s="160">
        <v>0.25848379629629631</v>
      </c>
      <c r="T269" s="162" t="s">
        <v>151</v>
      </c>
      <c r="U269" s="162"/>
      <c r="V269" s="160">
        <f>AM269</f>
        <v>0.25145833333333334</v>
      </c>
      <c r="W269" s="160"/>
      <c r="X269" s="160"/>
      <c r="Y269" s="222">
        <v>0.25358796296296299</v>
      </c>
      <c r="Z269" s="160">
        <f t="shared" si="76"/>
        <v>0.76270833333333332</v>
      </c>
      <c r="AA269" s="9"/>
      <c r="AB269" s="9"/>
      <c r="AC269" s="207"/>
      <c r="AD269" s="207"/>
      <c r="AE269" s="114">
        <v>0.58983796296296298</v>
      </c>
      <c r="AF269" s="111">
        <v>26308</v>
      </c>
      <c r="AG269" s="123">
        <f t="shared" si="80"/>
        <v>1.2929861111111109</v>
      </c>
      <c r="AH269" s="125">
        <f t="shared" si="81"/>
        <v>1.0068749999999997</v>
      </c>
      <c r="AI269" s="5">
        <f t="shared" si="82"/>
        <v>6.0464925605152553</v>
      </c>
      <c r="AJ269">
        <f t="shared" si="64"/>
        <v>6</v>
      </c>
      <c r="AK269">
        <f t="shared" si="65"/>
        <v>2</v>
      </c>
      <c r="AL269">
        <f t="shared" si="66"/>
        <v>6</v>
      </c>
      <c r="AM269" s="7">
        <f t="shared" si="67"/>
        <v>0.25145833333333334</v>
      </c>
      <c r="AN269" s="5">
        <f t="shared" si="83"/>
        <v>18.302535142244462</v>
      </c>
      <c r="AO269">
        <f t="shared" si="68"/>
        <v>18</v>
      </c>
      <c r="AP269">
        <f t="shared" si="69"/>
        <v>18</v>
      </c>
      <c r="AQ269">
        <f t="shared" si="70"/>
        <v>18</v>
      </c>
      <c r="AR269" s="7">
        <f t="shared" si="71"/>
        <v>0.76270833333333332</v>
      </c>
    </row>
    <row r="270" spans="1:44" ht="33" thickBot="1" x14ac:dyDescent="0.3">
      <c r="A270" s="313"/>
      <c r="B270" s="212"/>
      <c r="C270" s="161"/>
      <c r="D270" s="161"/>
      <c r="E270" s="161"/>
      <c r="F270" s="213"/>
      <c r="G270" s="161"/>
      <c r="H270" s="161"/>
      <c r="I270" s="94" t="str">
        <f t="shared" ref="I270:I333" si="85">IF(AND(K270="Day 6",N270&lt;&gt;""),"AM 6th Day",IF(AND(K270="Day 7",N270&lt;&gt;""),"AM 7th Day",IF(AND(J270="Thu",N270=""),"PM Friday",IF(AND(J270="Fri",N270=""),"PM Saturday",""))))</f>
        <v/>
      </c>
      <c r="J270" s="161"/>
      <c r="K270" s="9" t="str">
        <f t="shared" si="84"/>
        <v/>
      </c>
      <c r="L270" s="8">
        <v>-0.60329999999999995</v>
      </c>
      <c r="M270" s="214"/>
      <c r="N270" s="225"/>
      <c r="O270" s="169"/>
      <c r="P270" s="9" t="s">
        <v>53</v>
      </c>
      <c r="Q270" s="160"/>
      <c r="R270" s="162"/>
      <c r="S270" s="160"/>
      <c r="T270" s="162"/>
      <c r="U270" s="162"/>
      <c r="V270" s="160"/>
      <c r="W270" s="160"/>
      <c r="X270" s="160"/>
      <c r="Y270" s="222"/>
      <c r="Z270" s="160"/>
      <c r="AA270" s="9"/>
      <c r="AB270" s="9"/>
      <c r="AC270" s="207"/>
      <c r="AD270" s="207"/>
      <c r="AG270" s="123">
        <f t="shared" si="80"/>
        <v>1</v>
      </c>
      <c r="AH270" s="125">
        <f t="shared" si="81"/>
        <v>1</v>
      </c>
      <c r="AI270" s="5">
        <f t="shared" si="82"/>
        <v>5.4462521825114374</v>
      </c>
      <c r="AJ270">
        <f t="shared" si="64"/>
        <v>5</v>
      </c>
      <c r="AK270">
        <f t="shared" si="65"/>
        <v>26</v>
      </c>
      <c r="AL270">
        <f t="shared" si="66"/>
        <v>5</v>
      </c>
      <c r="AM270" s="7">
        <f t="shared" si="67"/>
        <v>0.22644675925925925</v>
      </c>
      <c r="AN270" s="5">
        <f t="shared" si="83"/>
        <v>18.170125328278594</v>
      </c>
      <c r="AO270">
        <f t="shared" si="68"/>
        <v>18</v>
      </c>
      <c r="AP270">
        <f t="shared" si="69"/>
        <v>10</v>
      </c>
      <c r="AQ270">
        <f t="shared" si="70"/>
        <v>18</v>
      </c>
      <c r="AR270" s="7">
        <f t="shared" si="71"/>
        <v>0.75715277777777779</v>
      </c>
    </row>
    <row r="271" spans="1:44" ht="33" thickBot="1" x14ac:dyDescent="0.3">
      <c r="A271" s="313"/>
      <c r="B271" s="212"/>
      <c r="C271" s="161"/>
      <c r="D271" s="161"/>
      <c r="E271" s="161"/>
      <c r="F271" s="213"/>
      <c r="G271" s="161"/>
      <c r="H271" s="161"/>
      <c r="I271" s="94" t="str">
        <f t="shared" si="85"/>
        <v/>
      </c>
      <c r="J271" s="161"/>
      <c r="K271" s="9" t="str">
        <f t="shared" si="84"/>
        <v/>
      </c>
      <c r="L271" s="63"/>
      <c r="M271" s="214"/>
      <c r="N271" s="225"/>
      <c r="O271" s="169"/>
      <c r="P271" s="60" t="s">
        <v>54</v>
      </c>
      <c r="Q271" s="160"/>
      <c r="R271" s="162"/>
      <c r="S271" s="160"/>
      <c r="T271" s="162"/>
      <c r="U271" s="162"/>
      <c r="V271" s="160"/>
      <c r="W271" s="160"/>
      <c r="X271" s="160"/>
      <c r="Y271" s="222"/>
      <c r="Z271" s="160"/>
      <c r="AA271" s="9"/>
      <c r="AB271" s="9"/>
      <c r="AC271" s="207"/>
      <c r="AD271" s="207"/>
      <c r="AG271" s="123">
        <f t="shared" si="80"/>
        <v>1</v>
      </c>
      <c r="AH271" s="125">
        <f t="shared" si="81"/>
        <v>1</v>
      </c>
      <c r="AI271" s="5">
        <f t="shared" si="82"/>
        <v>5.4462521825114374</v>
      </c>
      <c r="AJ271">
        <f t="shared" si="64"/>
        <v>5</v>
      </c>
      <c r="AK271">
        <f t="shared" si="65"/>
        <v>26</v>
      </c>
      <c r="AL271">
        <f t="shared" si="66"/>
        <v>5</v>
      </c>
      <c r="AM271" s="7">
        <f t="shared" si="67"/>
        <v>0.22644675925925925</v>
      </c>
      <c r="AN271" s="5">
        <f t="shared" si="83"/>
        <v>18.170125328278594</v>
      </c>
      <c r="AO271">
        <f t="shared" si="68"/>
        <v>18</v>
      </c>
      <c r="AP271">
        <f t="shared" si="69"/>
        <v>10</v>
      </c>
      <c r="AQ271">
        <f t="shared" si="70"/>
        <v>18</v>
      </c>
      <c r="AR271" s="7">
        <f t="shared" si="71"/>
        <v>0.75715277777777779</v>
      </c>
    </row>
    <row r="272" spans="1:44" ht="15.75" customHeight="1" thickBot="1" x14ac:dyDescent="0.3">
      <c r="A272" s="313"/>
      <c r="B272" s="212"/>
      <c r="C272" s="161"/>
      <c r="D272" s="161"/>
      <c r="E272" s="161"/>
      <c r="F272" s="213"/>
      <c r="G272" s="161"/>
      <c r="H272" s="161"/>
      <c r="I272" s="94" t="str">
        <f t="shared" si="85"/>
        <v/>
      </c>
      <c r="J272" s="161"/>
      <c r="K272" s="9" t="str">
        <f t="shared" si="84"/>
        <v/>
      </c>
      <c r="L272" s="63"/>
      <c r="M272" s="214"/>
      <c r="N272" s="225"/>
      <c r="O272" s="169"/>
      <c r="P272" s="9" t="s">
        <v>41</v>
      </c>
      <c r="Q272" s="160"/>
      <c r="R272" s="162"/>
      <c r="S272" s="160"/>
      <c r="T272" s="162"/>
      <c r="U272" s="162"/>
      <c r="V272" s="160"/>
      <c r="W272" s="160"/>
      <c r="X272" s="160"/>
      <c r="Y272" s="222"/>
      <c r="Z272" s="160"/>
      <c r="AA272" s="9"/>
      <c r="AB272" s="9"/>
      <c r="AC272" s="207"/>
      <c r="AD272" s="207"/>
      <c r="AG272" s="123">
        <f t="shared" si="80"/>
        <v>1</v>
      </c>
      <c r="AH272" s="125">
        <f t="shared" si="81"/>
        <v>1</v>
      </c>
      <c r="AI272" s="5">
        <f t="shared" si="82"/>
        <v>5.4462521825114374</v>
      </c>
      <c r="AJ272">
        <f t="shared" si="64"/>
        <v>5</v>
      </c>
      <c r="AK272">
        <f t="shared" si="65"/>
        <v>26</v>
      </c>
      <c r="AL272">
        <f t="shared" si="66"/>
        <v>5</v>
      </c>
      <c r="AM272" s="7">
        <f t="shared" si="67"/>
        <v>0.22644675925925925</v>
      </c>
      <c r="AN272" s="5">
        <f t="shared" si="83"/>
        <v>18.170125328278594</v>
      </c>
      <c r="AO272">
        <f t="shared" si="68"/>
        <v>18</v>
      </c>
      <c r="AP272">
        <f t="shared" si="69"/>
        <v>10</v>
      </c>
      <c r="AQ272">
        <f t="shared" si="70"/>
        <v>18</v>
      </c>
      <c r="AR272" s="7">
        <f t="shared" si="71"/>
        <v>0.75715277777777779</v>
      </c>
    </row>
    <row r="273" spans="1:44" ht="16.5" customHeight="1" thickBot="1" x14ac:dyDescent="0.3">
      <c r="A273" s="312"/>
      <c r="B273" s="212"/>
      <c r="C273" s="161"/>
      <c r="D273" s="161"/>
      <c r="E273" s="161"/>
      <c r="F273" s="213"/>
      <c r="G273" s="161"/>
      <c r="H273" s="161"/>
      <c r="I273" s="94" t="str">
        <f t="shared" si="85"/>
        <v/>
      </c>
      <c r="J273" s="161"/>
      <c r="K273" s="9" t="str">
        <f t="shared" si="84"/>
        <v/>
      </c>
      <c r="L273" s="63"/>
      <c r="M273" s="214"/>
      <c r="N273" s="226"/>
      <c r="O273" s="169"/>
      <c r="P273" s="57">
        <v>0.25981481481481483</v>
      </c>
      <c r="Q273" s="160"/>
      <c r="R273" s="162"/>
      <c r="S273" s="160"/>
      <c r="T273" s="162"/>
      <c r="U273" s="162"/>
      <c r="V273" s="160"/>
      <c r="W273" s="160"/>
      <c r="X273" s="160"/>
      <c r="Y273" s="222"/>
      <c r="Z273" s="160"/>
      <c r="AA273" s="9"/>
      <c r="AB273" s="9"/>
      <c r="AC273" s="207"/>
      <c r="AD273" s="207"/>
      <c r="AG273" s="123">
        <f t="shared" si="80"/>
        <v>1</v>
      </c>
      <c r="AH273" s="125">
        <f t="shared" si="81"/>
        <v>1</v>
      </c>
      <c r="AI273" s="5">
        <f t="shared" si="82"/>
        <v>5.4462521825114374</v>
      </c>
      <c r="AJ273">
        <f t="shared" si="64"/>
        <v>5</v>
      </c>
      <c r="AK273">
        <f t="shared" si="65"/>
        <v>26</v>
      </c>
      <c r="AL273">
        <f t="shared" si="66"/>
        <v>5</v>
      </c>
      <c r="AM273" s="7">
        <f t="shared" si="67"/>
        <v>0.22644675925925925</v>
      </c>
      <c r="AN273" s="5">
        <f t="shared" si="83"/>
        <v>18.170125328278594</v>
      </c>
      <c r="AO273">
        <f t="shared" si="68"/>
        <v>18</v>
      </c>
      <c r="AP273">
        <f t="shared" si="69"/>
        <v>10</v>
      </c>
      <c r="AQ273">
        <f t="shared" si="70"/>
        <v>18</v>
      </c>
      <c r="AR273" s="7">
        <f t="shared" si="71"/>
        <v>0.75715277777777779</v>
      </c>
    </row>
    <row r="274" spans="1:44" ht="17" thickBot="1" x14ac:dyDescent="0.3">
      <c r="A274" s="115">
        <f>A269+1</f>
        <v>208</v>
      </c>
      <c r="B274" s="50">
        <f>B269+1</f>
        <v>67</v>
      </c>
      <c r="C274" s="39"/>
      <c r="D274" s="161">
        <v>-1055</v>
      </c>
      <c r="E274" s="161"/>
      <c r="F274" s="41">
        <v>43704</v>
      </c>
      <c r="G274" s="9">
        <f t="shared" si="72"/>
        <v>8</v>
      </c>
      <c r="H274" s="9">
        <f t="shared" si="73"/>
        <v>27</v>
      </c>
      <c r="I274" s="94" t="str">
        <f t="shared" si="85"/>
        <v/>
      </c>
      <c r="J274" s="38" t="s">
        <v>16</v>
      </c>
      <c r="K274" s="9" t="str">
        <f t="shared" si="84"/>
        <v>Day 4</v>
      </c>
      <c r="L274" s="8" t="s">
        <v>24</v>
      </c>
      <c r="M274" s="51">
        <v>0.61111111111111105</v>
      </c>
      <c r="N274" s="17">
        <f t="shared" ref="N274:N305" si="86">IF((M274-$AF$46)&gt;$AG$48,IF((M274-$AF$46)&lt;$AG$46,M274-$AF$46,""),"")</f>
        <v>0.49722222222222218</v>
      </c>
      <c r="O274" s="10" t="str">
        <f>IF(($M274-$AF$46)&gt;$AG$48,IF(($M274-$AF$46)&gt;$AG$46,$M274-$AF$46,""),IF($AF$47-$AF$46+$M274+$AG$47&gt;$AG$46,($AF$47-$AF$46+$M274+$AG$47),""))</f>
        <v/>
      </c>
      <c r="P274" s="56"/>
      <c r="Q274" s="11"/>
      <c r="R274" s="12"/>
      <c r="S274" s="11">
        <v>0.24906249999999999</v>
      </c>
      <c r="T274" s="12" t="s">
        <v>130</v>
      </c>
      <c r="U274" s="12"/>
      <c r="V274" s="11">
        <f>AM274</f>
        <v>0.26048611111111114</v>
      </c>
      <c r="W274" s="11"/>
      <c r="X274" s="11"/>
      <c r="Y274" s="56"/>
      <c r="Z274" s="11">
        <f t="shared" si="76"/>
        <v>0.74186342592592591</v>
      </c>
      <c r="AA274" s="56"/>
      <c r="AB274" s="56"/>
      <c r="AC274" s="207"/>
      <c r="AD274" s="207"/>
      <c r="AE274" s="113">
        <v>0.93624999999999992</v>
      </c>
      <c r="AF274" s="111">
        <v>26301</v>
      </c>
      <c r="AG274" s="123">
        <f t="shared" si="80"/>
        <v>1.6394791666666664</v>
      </c>
      <c r="AH274" s="125">
        <f t="shared" si="81"/>
        <v>1.0283680555555552</v>
      </c>
      <c r="AI274" s="5">
        <f t="shared" si="82"/>
        <v>6.2650455623160299</v>
      </c>
      <c r="AJ274">
        <f t="shared" si="64"/>
        <v>6</v>
      </c>
      <c r="AK274">
        <f t="shared" si="65"/>
        <v>15</v>
      </c>
      <c r="AL274">
        <f t="shared" si="66"/>
        <v>6</v>
      </c>
      <c r="AM274" s="7">
        <f t="shared" si="67"/>
        <v>0.26048611111111114</v>
      </c>
      <c r="AN274" s="5">
        <f t="shared" si="83"/>
        <v>17.809338483501445</v>
      </c>
      <c r="AO274">
        <f t="shared" si="68"/>
        <v>17</v>
      </c>
      <c r="AP274">
        <f t="shared" si="69"/>
        <v>48</v>
      </c>
      <c r="AQ274">
        <f t="shared" si="70"/>
        <v>17</v>
      </c>
      <c r="AR274" s="7">
        <f t="shared" si="71"/>
        <v>0.74186342592592591</v>
      </c>
    </row>
    <row r="275" spans="1:44" ht="33" thickBot="1" x14ac:dyDescent="0.3">
      <c r="A275" s="311">
        <f>A274+1</f>
        <v>209</v>
      </c>
      <c r="B275" s="212">
        <f t="shared" si="77"/>
        <v>68</v>
      </c>
      <c r="C275" s="161" t="s">
        <v>123</v>
      </c>
      <c r="D275" s="161">
        <v>-1055</v>
      </c>
      <c r="E275" s="161"/>
      <c r="F275" s="213">
        <v>43733</v>
      </c>
      <c r="G275" s="161">
        <f t="shared" si="72"/>
        <v>9</v>
      </c>
      <c r="H275" s="161">
        <f t="shared" si="73"/>
        <v>25</v>
      </c>
      <c r="I275" s="94" t="str">
        <f t="shared" si="85"/>
        <v/>
      </c>
      <c r="J275" s="161" t="s">
        <v>28</v>
      </c>
      <c r="K275" s="9" t="str">
        <f t="shared" si="84"/>
        <v>Day 6</v>
      </c>
      <c r="L275" s="8" t="s">
        <v>24</v>
      </c>
      <c r="M275" s="214">
        <v>1.8055555555555557E-2</v>
      </c>
      <c r="N275" s="10" t="str">
        <f t="shared" si="86"/>
        <v/>
      </c>
      <c r="O275" s="233">
        <f>IF(($M275-$AF$46)&gt;$AG$48,IF(($M275-$AF$46)&gt;$AG$46,$M275-$AF$46,""),IF($AF$47-$AF$46+$M275+$AG$47&gt;$AG$46,($AF$47-$AF$46+$M275+$AG$47),""))</f>
        <v>0.90484953703703697</v>
      </c>
      <c r="P275" s="14" t="s">
        <v>38</v>
      </c>
      <c r="Q275" s="160"/>
      <c r="R275" s="162"/>
      <c r="S275" s="160">
        <v>0.22756944444444446</v>
      </c>
      <c r="T275" s="162" t="s">
        <v>150</v>
      </c>
      <c r="U275" s="162"/>
      <c r="V275" s="160">
        <f>AM275</f>
        <v>0.25215277777777778</v>
      </c>
      <c r="W275" s="160"/>
      <c r="X275" s="160"/>
      <c r="Y275" s="221"/>
      <c r="Z275" s="160">
        <f t="shared" si="76"/>
        <v>0.74603009259259256</v>
      </c>
      <c r="AA275" s="222"/>
      <c r="AB275" s="222">
        <v>0.74980324074074067</v>
      </c>
      <c r="AC275" s="207"/>
      <c r="AD275" s="207"/>
      <c r="AE275" s="113">
        <v>0.32469907407407406</v>
      </c>
      <c r="AF275" s="112">
        <v>26299</v>
      </c>
      <c r="AG275" s="123">
        <f t="shared" si="80"/>
        <v>1.0279513888888889</v>
      </c>
      <c r="AH275" s="125">
        <f t="shared" si="81"/>
        <v>1.0098958333333334</v>
      </c>
      <c r="AI275" s="5">
        <f t="shared" si="82"/>
        <v>6.0618010615000211</v>
      </c>
      <c r="AJ275">
        <f t="shared" si="64"/>
        <v>6</v>
      </c>
      <c r="AK275">
        <f t="shared" si="65"/>
        <v>3</v>
      </c>
      <c r="AL275">
        <f t="shared" si="66"/>
        <v>6</v>
      </c>
      <c r="AM275" s="7">
        <f t="shared" si="67"/>
        <v>0.25215277777777778</v>
      </c>
      <c r="AN275" s="5">
        <f t="shared" si="83"/>
        <v>17.913355857619656</v>
      </c>
      <c r="AO275">
        <f t="shared" si="68"/>
        <v>17</v>
      </c>
      <c r="AP275">
        <f t="shared" si="69"/>
        <v>54</v>
      </c>
      <c r="AQ275">
        <f t="shared" si="70"/>
        <v>17</v>
      </c>
      <c r="AR275" s="7">
        <f t="shared" si="71"/>
        <v>0.74603009259259256</v>
      </c>
    </row>
    <row r="276" spans="1:44" ht="33" thickBot="1" x14ac:dyDescent="0.3">
      <c r="A276" s="313"/>
      <c r="B276" s="212"/>
      <c r="C276" s="161"/>
      <c r="D276" s="161"/>
      <c r="E276" s="161"/>
      <c r="F276" s="213"/>
      <c r="G276" s="161"/>
      <c r="H276" s="161"/>
      <c r="I276" s="94" t="str">
        <f t="shared" si="85"/>
        <v/>
      </c>
      <c r="J276" s="161"/>
      <c r="K276" s="9" t="str">
        <f t="shared" si="84"/>
        <v/>
      </c>
      <c r="L276" s="8">
        <v>-0.82830000000000004</v>
      </c>
      <c r="M276" s="214"/>
      <c r="N276" s="10" t="str">
        <f t="shared" si="86"/>
        <v/>
      </c>
      <c r="O276" s="233"/>
      <c r="P276" s="14" t="s">
        <v>55</v>
      </c>
      <c r="Q276" s="160"/>
      <c r="R276" s="162"/>
      <c r="S276" s="160"/>
      <c r="T276" s="162"/>
      <c r="U276" s="162"/>
      <c r="V276" s="160"/>
      <c r="W276" s="160"/>
      <c r="X276" s="160"/>
      <c r="Y276" s="221"/>
      <c r="Z276" s="160"/>
      <c r="AA276" s="222"/>
      <c r="AB276" s="222"/>
      <c r="AC276" s="207"/>
      <c r="AD276" s="207"/>
      <c r="AG276" s="123">
        <f t="shared" si="80"/>
        <v>1</v>
      </c>
      <c r="AH276" s="125">
        <f t="shared" si="81"/>
        <v>1</v>
      </c>
      <c r="AI276" s="5">
        <f t="shared" si="82"/>
        <v>5.4462521825114374</v>
      </c>
      <c r="AJ276">
        <f t="shared" si="64"/>
        <v>5</v>
      </c>
      <c r="AK276">
        <f t="shared" si="65"/>
        <v>26</v>
      </c>
      <c r="AL276">
        <f t="shared" si="66"/>
        <v>5</v>
      </c>
      <c r="AM276" s="7">
        <f t="shared" si="67"/>
        <v>0.22644675925925925</v>
      </c>
      <c r="AN276" s="5">
        <f t="shared" si="83"/>
        <v>18.170125328278594</v>
      </c>
      <c r="AO276">
        <f t="shared" si="68"/>
        <v>18</v>
      </c>
      <c r="AP276">
        <f t="shared" si="69"/>
        <v>10</v>
      </c>
      <c r="AQ276">
        <f t="shared" si="70"/>
        <v>18</v>
      </c>
      <c r="AR276" s="7">
        <f t="shared" si="71"/>
        <v>0.75715277777777779</v>
      </c>
    </row>
    <row r="277" spans="1:44" ht="33" thickBot="1" x14ac:dyDescent="0.3">
      <c r="A277" s="313"/>
      <c r="B277" s="212"/>
      <c r="C277" s="161"/>
      <c r="D277" s="161"/>
      <c r="E277" s="161"/>
      <c r="F277" s="213"/>
      <c r="G277" s="161"/>
      <c r="H277" s="161"/>
      <c r="I277" s="94" t="str">
        <f t="shared" si="85"/>
        <v/>
      </c>
      <c r="J277" s="161"/>
      <c r="K277" s="9" t="str">
        <f t="shared" si="84"/>
        <v/>
      </c>
      <c r="L277" s="63"/>
      <c r="M277" s="214"/>
      <c r="N277" s="10" t="str">
        <f t="shared" si="86"/>
        <v/>
      </c>
      <c r="O277" s="233"/>
      <c r="P277" s="59" t="s">
        <v>56</v>
      </c>
      <c r="Q277" s="160"/>
      <c r="R277" s="162"/>
      <c r="S277" s="160"/>
      <c r="T277" s="162"/>
      <c r="U277" s="162"/>
      <c r="V277" s="160"/>
      <c r="W277" s="160"/>
      <c r="X277" s="160"/>
      <c r="Y277" s="221"/>
      <c r="Z277" s="160"/>
      <c r="AA277" s="222"/>
      <c r="AB277" s="222"/>
      <c r="AC277" s="207"/>
      <c r="AD277" s="207"/>
      <c r="AG277" s="123">
        <f t="shared" si="80"/>
        <v>1</v>
      </c>
      <c r="AH277" s="125">
        <f t="shared" si="81"/>
        <v>1</v>
      </c>
      <c r="AI277" s="5">
        <f t="shared" si="82"/>
        <v>5.4462521825114374</v>
      </c>
      <c r="AJ277">
        <f t="shared" si="64"/>
        <v>5</v>
      </c>
      <c r="AK277">
        <f t="shared" si="65"/>
        <v>26</v>
      </c>
      <c r="AL277">
        <f t="shared" si="66"/>
        <v>5</v>
      </c>
      <c r="AM277" s="7">
        <f t="shared" si="67"/>
        <v>0.22644675925925925</v>
      </c>
      <c r="AN277" s="5">
        <f t="shared" si="83"/>
        <v>18.170125328278594</v>
      </c>
      <c r="AO277">
        <f t="shared" si="68"/>
        <v>18</v>
      </c>
      <c r="AP277">
        <f t="shared" si="69"/>
        <v>10</v>
      </c>
      <c r="AQ277">
        <f t="shared" si="70"/>
        <v>18</v>
      </c>
      <c r="AR277" s="7">
        <f t="shared" si="71"/>
        <v>0.75715277777777779</v>
      </c>
    </row>
    <row r="278" spans="1:44" ht="15.75" customHeight="1" thickBot="1" x14ac:dyDescent="0.3">
      <c r="A278" s="313"/>
      <c r="B278" s="212"/>
      <c r="C278" s="161"/>
      <c r="D278" s="161"/>
      <c r="E278" s="161"/>
      <c r="F278" s="213"/>
      <c r="G278" s="161"/>
      <c r="H278" s="161"/>
      <c r="I278" s="94" t="str">
        <f t="shared" si="85"/>
        <v/>
      </c>
      <c r="J278" s="161"/>
      <c r="K278" s="9" t="str">
        <f t="shared" si="84"/>
        <v/>
      </c>
      <c r="L278" s="63"/>
      <c r="M278" s="214"/>
      <c r="N278" s="10" t="str">
        <f t="shared" si="86"/>
        <v/>
      </c>
      <c r="O278" s="233"/>
      <c r="P278" s="14" t="s">
        <v>41</v>
      </c>
      <c r="Q278" s="160"/>
      <c r="R278" s="162"/>
      <c r="S278" s="160"/>
      <c r="T278" s="162"/>
      <c r="U278" s="162"/>
      <c r="V278" s="160"/>
      <c r="W278" s="160"/>
      <c r="X278" s="160"/>
      <c r="Y278" s="221"/>
      <c r="Z278" s="160"/>
      <c r="AA278" s="222"/>
      <c r="AB278" s="222"/>
      <c r="AC278" s="207"/>
      <c r="AD278" s="207"/>
      <c r="AG278" s="123">
        <f t="shared" si="80"/>
        <v>1</v>
      </c>
      <c r="AH278" s="125">
        <f t="shared" si="81"/>
        <v>1</v>
      </c>
      <c r="AI278" s="5">
        <f t="shared" si="82"/>
        <v>5.4462521825114374</v>
      </c>
      <c r="AJ278">
        <f t="shared" si="64"/>
        <v>5</v>
      </c>
      <c r="AK278">
        <f t="shared" si="65"/>
        <v>26</v>
      </c>
      <c r="AL278">
        <f t="shared" si="66"/>
        <v>5</v>
      </c>
      <c r="AM278" s="7">
        <f t="shared" si="67"/>
        <v>0.22644675925925925</v>
      </c>
      <c r="AN278" s="5">
        <f t="shared" si="83"/>
        <v>18.170125328278594</v>
      </c>
      <c r="AO278">
        <f t="shared" si="68"/>
        <v>18</v>
      </c>
      <c r="AP278">
        <f t="shared" si="69"/>
        <v>10</v>
      </c>
      <c r="AQ278">
        <f t="shared" si="70"/>
        <v>18</v>
      </c>
      <c r="AR278" s="7">
        <f t="shared" si="71"/>
        <v>0.75715277777777779</v>
      </c>
    </row>
    <row r="279" spans="1:44" ht="16.5" customHeight="1" thickBot="1" x14ac:dyDescent="0.3">
      <c r="A279" s="312"/>
      <c r="B279" s="212"/>
      <c r="C279" s="161"/>
      <c r="D279" s="161"/>
      <c r="E279" s="161"/>
      <c r="F279" s="213"/>
      <c r="G279" s="161"/>
      <c r="H279" s="161"/>
      <c r="I279" s="94" t="str">
        <f t="shared" si="85"/>
        <v/>
      </c>
      <c r="J279" s="161"/>
      <c r="K279" s="9" t="str">
        <f t="shared" si="84"/>
        <v/>
      </c>
      <c r="L279" s="63"/>
      <c r="M279" s="214"/>
      <c r="N279" s="10" t="str">
        <f t="shared" si="86"/>
        <v/>
      </c>
      <c r="O279" s="233"/>
      <c r="P279" s="58">
        <v>0.74104166666666671</v>
      </c>
      <c r="Q279" s="160"/>
      <c r="R279" s="162"/>
      <c r="S279" s="160"/>
      <c r="T279" s="162"/>
      <c r="U279" s="162"/>
      <c r="V279" s="160"/>
      <c r="W279" s="160"/>
      <c r="X279" s="160"/>
      <c r="Y279" s="221"/>
      <c r="Z279" s="160"/>
      <c r="AA279" s="222"/>
      <c r="AB279" s="222"/>
      <c r="AC279" s="207"/>
      <c r="AD279" s="207"/>
      <c r="AG279" s="123">
        <f t="shared" si="80"/>
        <v>1</v>
      </c>
      <c r="AH279" s="125">
        <f t="shared" si="81"/>
        <v>1</v>
      </c>
      <c r="AI279" s="5">
        <f t="shared" si="82"/>
        <v>5.4462521825114374</v>
      </c>
      <c r="AJ279">
        <f t="shared" si="64"/>
        <v>5</v>
      </c>
      <c r="AK279">
        <f t="shared" si="65"/>
        <v>26</v>
      </c>
      <c r="AL279">
        <f t="shared" si="66"/>
        <v>5</v>
      </c>
      <c r="AM279" s="7">
        <f t="shared" si="67"/>
        <v>0.22644675925925925</v>
      </c>
      <c r="AN279" s="5">
        <f t="shared" si="83"/>
        <v>18.170125328278594</v>
      </c>
      <c r="AO279">
        <f t="shared" si="68"/>
        <v>18</v>
      </c>
      <c r="AP279">
        <f t="shared" si="69"/>
        <v>10</v>
      </c>
      <c r="AQ279">
        <f t="shared" si="70"/>
        <v>18</v>
      </c>
      <c r="AR279" s="7">
        <f t="shared" si="71"/>
        <v>0.75715277777777779</v>
      </c>
    </row>
    <row r="280" spans="1:44" ht="61" thickBot="1" x14ac:dyDescent="0.3">
      <c r="A280" s="115">
        <f>A275+1</f>
        <v>210</v>
      </c>
      <c r="B280" s="50">
        <f>B275+1</f>
        <v>69</v>
      </c>
      <c r="C280" s="39"/>
      <c r="D280" s="161">
        <v>-1054</v>
      </c>
      <c r="E280" s="161"/>
      <c r="F280" s="40">
        <v>43516</v>
      </c>
      <c r="G280" s="14">
        <f t="shared" si="72"/>
        <v>2</v>
      </c>
      <c r="H280" s="14">
        <f t="shared" si="73"/>
        <v>20</v>
      </c>
      <c r="I280" s="94" t="str">
        <f t="shared" si="85"/>
        <v>PM Friday</v>
      </c>
      <c r="J280" s="38" t="s">
        <v>18</v>
      </c>
      <c r="K280" s="9" t="str">
        <f t="shared" si="84"/>
        <v>Day 7</v>
      </c>
      <c r="L280" s="42" t="s">
        <v>19</v>
      </c>
      <c r="M280" s="51">
        <v>0.64444444444444449</v>
      </c>
      <c r="N280" s="10" t="str">
        <f t="shared" si="86"/>
        <v/>
      </c>
      <c r="O280" s="17">
        <f t="shared" ref="O280:O311" si="87">IF(($M280-$AF$46)&gt;$AG$48,IF(($M280-$AF$46)&gt;$AG$46,$M280-$AF$46,""),IF($AF$47-$AF$46+$M280+$AG$47&gt;$AG$46,($AF$47-$AF$46+$M280+$AG$47),""))</f>
        <v>0.53055555555555556</v>
      </c>
      <c r="P280" s="56"/>
      <c r="Q280" s="11"/>
      <c r="R280" s="12"/>
      <c r="S280" s="11">
        <v>0.24383101851851852</v>
      </c>
      <c r="T280" s="12" t="s">
        <v>130</v>
      </c>
      <c r="U280" s="12"/>
      <c r="V280" s="11">
        <f t="shared" ref="V280:V308" si="88">AM280</f>
        <v>0.24658564814814818</v>
      </c>
      <c r="W280" s="11"/>
      <c r="X280" s="11"/>
      <c r="Y280" s="56"/>
      <c r="Z280" s="11">
        <f t="shared" si="76"/>
        <v>0.77659722222222216</v>
      </c>
      <c r="AA280" s="56"/>
      <c r="AB280" s="56"/>
      <c r="AC280" s="207"/>
      <c r="AD280" s="207"/>
      <c r="AE280" s="113">
        <v>0.96564814814814814</v>
      </c>
      <c r="AF280" s="111">
        <v>26292</v>
      </c>
      <c r="AG280" s="123">
        <f t="shared" si="80"/>
        <v>1.6689814814814816</v>
      </c>
      <c r="AH280" s="125">
        <f t="shared" si="81"/>
        <v>1.024537037037037</v>
      </c>
      <c r="AI280" s="5">
        <f t="shared" si="82"/>
        <v>5.929226357810399</v>
      </c>
      <c r="AJ280">
        <f t="shared" si="64"/>
        <v>5</v>
      </c>
      <c r="AK280">
        <f t="shared" si="65"/>
        <v>55</v>
      </c>
      <c r="AL280">
        <f t="shared" si="66"/>
        <v>5</v>
      </c>
      <c r="AM280" s="7">
        <f t="shared" si="67"/>
        <v>0.24658564814814818</v>
      </c>
      <c r="AN280" s="5">
        <f t="shared" si="83"/>
        <v>18.642160662937364</v>
      </c>
      <c r="AO280">
        <f t="shared" si="68"/>
        <v>18</v>
      </c>
      <c r="AP280">
        <f t="shared" si="69"/>
        <v>38</v>
      </c>
      <c r="AQ280">
        <f t="shared" si="70"/>
        <v>18</v>
      </c>
      <c r="AR280" s="7">
        <f t="shared" si="71"/>
        <v>0.77659722222222216</v>
      </c>
    </row>
    <row r="281" spans="1:44" ht="157.5" customHeight="1" thickBot="1" x14ac:dyDescent="0.3">
      <c r="A281" s="115">
        <f t="shared" si="63"/>
        <v>211</v>
      </c>
      <c r="B281" s="50">
        <f t="shared" si="77"/>
        <v>70</v>
      </c>
      <c r="C281" s="9" t="s">
        <v>124</v>
      </c>
      <c r="D281" s="161">
        <v>-1054</v>
      </c>
      <c r="E281" s="161"/>
      <c r="F281" s="35">
        <v>43694</v>
      </c>
      <c r="G281" s="9">
        <f t="shared" si="72"/>
        <v>8</v>
      </c>
      <c r="H281" s="9">
        <f t="shared" si="73"/>
        <v>17</v>
      </c>
      <c r="I281" s="94" t="str">
        <f t="shared" si="85"/>
        <v/>
      </c>
      <c r="J281" s="9" t="s">
        <v>23</v>
      </c>
      <c r="K281" s="9" t="str">
        <f t="shared" si="84"/>
        <v>Day 2</v>
      </c>
      <c r="L281" s="14" t="s">
        <v>57</v>
      </c>
      <c r="M281" s="51">
        <v>0.1875</v>
      </c>
      <c r="N281" s="17">
        <f t="shared" si="86"/>
        <v>7.3611111111111113E-2</v>
      </c>
      <c r="O281" s="10" t="str">
        <f t="shared" si="87"/>
        <v/>
      </c>
      <c r="P281" s="9" t="s">
        <v>175</v>
      </c>
      <c r="Q281" s="11"/>
      <c r="R281" s="12" t="s">
        <v>130</v>
      </c>
      <c r="S281" s="11">
        <v>0.26876157407407408</v>
      </c>
      <c r="T281" s="12" t="s">
        <v>130</v>
      </c>
      <c r="U281" s="12"/>
      <c r="V281" s="11">
        <f t="shared" si="88"/>
        <v>0.26187500000000002</v>
      </c>
      <c r="W281" s="11"/>
      <c r="X281" s="11"/>
      <c r="Y281" s="51">
        <v>0.25972222222222224</v>
      </c>
      <c r="Z281" s="11">
        <f t="shared" si="76"/>
        <v>0.7397800925925927</v>
      </c>
      <c r="AA281" s="9"/>
      <c r="AB281" s="9"/>
      <c r="AC281" s="202"/>
      <c r="AD281" s="202"/>
      <c r="AE281" s="113">
        <v>0.50969907407407411</v>
      </c>
      <c r="AF281" s="111">
        <v>26283</v>
      </c>
      <c r="AG281" s="123">
        <f t="shared" si="80"/>
        <v>1.213136574074074</v>
      </c>
      <c r="AH281" s="125">
        <f t="shared" si="81"/>
        <v>1.025636574074074</v>
      </c>
      <c r="AI281" s="5">
        <f t="shared" si="82"/>
        <v>6.2943219943714963</v>
      </c>
      <c r="AJ281">
        <f t="shared" si="64"/>
        <v>6</v>
      </c>
      <c r="AK281">
        <f t="shared" si="65"/>
        <v>17</v>
      </c>
      <c r="AL281">
        <f t="shared" si="66"/>
        <v>6</v>
      </c>
      <c r="AM281" s="7">
        <f t="shared" si="67"/>
        <v>0.26187500000000002</v>
      </c>
      <c r="AN281" s="5">
        <f t="shared" si="83"/>
        <v>17.755661931694384</v>
      </c>
      <c r="AO281">
        <f t="shared" si="68"/>
        <v>17</v>
      </c>
      <c r="AP281">
        <f t="shared" si="69"/>
        <v>45</v>
      </c>
      <c r="AQ281">
        <f t="shared" si="70"/>
        <v>17</v>
      </c>
      <c r="AR281" s="7">
        <f t="shared" si="71"/>
        <v>0.7397800925925927</v>
      </c>
    </row>
    <row r="282" spans="1:44" ht="49" thickBot="1" x14ac:dyDescent="0.3">
      <c r="A282" s="115">
        <f t="shared" si="63"/>
        <v>212</v>
      </c>
      <c r="B282" s="62">
        <f t="shared" si="77"/>
        <v>71</v>
      </c>
      <c r="C282" s="21">
        <v>36</v>
      </c>
      <c r="D282" s="210">
        <v>-1053</v>
      </c>
      <c r="E282" s="210"/>
      <c r="F282" s="46">
        <v>43505</v>
      </c>
      <c r="G282" s="21">
        <f t="shared" si="72"/>
        <v>2</v>
      </c>
      <c r="H282" s="21">
        <f t="shared" si="73"/>
        <v>9</v>
      </c>
      <c r="I282" s="94" t="str">
        <f t="shared" si="85"/>
        <v/>
      </c>
      <c r="J282" s="21" t="s">
        <v>25</v>
      </c>
      <c r="K282" s="21" t="str">
        <f t="shared" si="84"/>
        <v>Day 4</v>
      </c>
      <c r="L282" s="14" t="s">
        <v>17</v>
      </c>
      <c r="M282" s="51">
        <v>0.95208333333333339</v>
      </c>
      <c r="N282" s="10" t="str">
        <f t="shared" si="86"/>
        <v/>
      </c>
      <c r="O282" s="15">
        <f t="shared" si="87"/>
        <v>0.83819444444444446</v>
      </c>
      <c r="P282" s="9"/>
      <c r="Q282" s="18"/>
      <c r="R282" s="16" t="s">
        <v>250</v>
      </c>
      <c r="S282" s="18">
        <v>0.22765046296296296</v>
      </c>
      <c r="T282" s="16" t="s">
        <v>130</v>
      </c>
      <c r="U282" s="16" t="s">
        <v>148</v>
      </c>
      <c r="V282" s="11">
        <f t="shared" si="88"/>
        <v>0.24311342592592591</v>
      </c>
      <c r="W282" s="11"/>
      <c r="X282" s="11"/>
      <c r="Y282" s="9"/>
      <c r="Z282" s="11">
        <f t="shared" si="76"/>
        <v>0.77729166666666671</v>
      </c>
      <c r="AA282" s="51"/>
      <c r="AB282" s="51">
        <v>0.77222222222222225</v>
      </c>
      <c r="AC282" s="231" t="s">
        <v>251</v>
      </c>
      <c r="AD282" s="232"/>
      <c r="AE282" s="113">
        <v>0.26840277777777777</v>
      </c>
      <c r="AF282" s="111">
        <v>26274</v>
      </c>
      <c r="AG282" s="123">
        <f t="shared" si="80"/>
        <v>0.97124999999999995</v>
      </c>
      <c r="AH282" s="125">
        <f t="shared" si="81"/>
        <v>1.9166666666666554E-2</v>
      </c>
      <c r="AI282" s="5">
        <f t="shared" si="82"/>
        <v>5.849901370130385</v>
      </c>
      <c r="AJ282">
        <f t="shared" si="64"/>
        <v>5</v>
      </c>
      <c r="AK282">
        <f t="shared" si="65"/>
        <v>50</v>
      </c>
      <c r="AL282">
        <f t="shared" si="66"/>
        <v>5</v>
      </c>
      <c r="AM282" s="7">
        <f t="shared" si="67"/>
        <v>0.24311342592592591</v>
      </c>
      <c r="AN282" s="5">
        <f t="shared" si="83"/>
        <v>18.655061534838545</v>
      </c>
      <c r="AO282">
        <f t="shared" si="68"/>
        <v>18</v>
      </c>
      <c r="AP282">
        <f t="shared" si="69"/>
        <v>39</v>
      </c>
      <c r="AQ282">
        <f t="shared" si="70"/>
        <v>18</v>
      </c>
      <c r="AR282" s="7">
        <f t="shared" si="71"/>
        <v>0.77729166666666671</v>
      </c>
    </row>
    <row r="283" spans="1:44" ht="71" thickBot="1" x14ac:dyDescent="0.3">
      <c r="A283" s="115">
        <f t="shared" si="63"/>
        <v>213</v>
      </c>
      <c r="B283" s="50">
        <f t="shared" si="77"/>
        <v>72</v>
      </c>
      <c r="C283" s="9">
        <v>37</v>
      </c>
      <c r="D283" s="161">
        <v>-1053</v>
      </c>
      <c r="E283" s="161"/>
      <c r="F283" s="35">
        <v>43683</v>
      </c>
      <c r="G283" s="9">
        <f t="shared" si="72"/>
        <v>8</v>
      </c>
      <c r="H283" s="9">
        <f t="shared" si="73"/>
        <v>6</v>
      </c>
      <c r="I283" s="94" t="str">
        <f t="shared" si="85"/>
        <v>AM 6th Day</v>
      </c>
      <c r="J283" s="9" t="s">
        <v>18</v>
      </c>
      <c r="K283" s="9" t="str">
        <f t="shared" si="84"/>
        <v>Day 6</v>
      </c>
      <c r="L283" s="14" t="s">
        <v>17</v>
      </c>
      <c r="M283" s="51">
        <v>0.49652777777777773</v>
      </c>
      <c r="N283" s="17">
        <f t="shared" si="86"/>
        <v>0.38263888888888886</v>
      </c>
      <c r="O283" s="10" t="str">
        <f t="shared" si="87"/>
        <v/>
      </c>
      <c r="P283" s="9"/>
      <c r="Q283" s="11"/>
      <c r="R283" s="12"/>
      <c r="S283" s="11">
        <v>0.26103009259259258</v>
      </c>
      <c r="T283" s="12" t="s">
        <v>130</v>
      </c>
      <c r="U283" s="12"/>
      <c r="V283" s="11">
        <f t="shared" si="88"/>
        <v>0.26187500000000002</v>
      </c>
      <c r="W283" s="11"/>
      <c r="X283" s="11"/>
      <c r="Y283" s="51">
        <v>0.26319444444444445</v>
      </c>
      <c r="Z283" s="11">
        <f t="shared" si="76"/>
        <v>0.73700231481481471</v>
      </c>
      <c r="AA283" s="51"/>
      <c r="AB283" s="51">
        <v>0.74583333333333324</v>
      </c>
      <c r="AC283" s="202"/>
      <c r="AD283" s="202"/>
      <c r="AE283" s="113">
        <v>0.81341435185185185</v>
      </c>
      <c r="AF283" s="111">
        <v>26265</v>
      </c>
      <c r="AG283" s="123">
        <f t="shared" si="80"/>
        <v>1.5163657407407409</v>
      </c>
      <c r="AH283" s="125">
        <f t="shared" si="81"/>
        <v>1.0198379629629633</v>
      </c>
      <c r="AI283" s="5">
        <f t="shared" si="82"/>
        <v>6.2982186129103512</v>
      </c>
      <c r="AJ283">
        <f t="shared" si="64"/>
        <v>6</v>
      </c>
      <c r="AK283">
        <f t="shared" si="65"/>
        <v>17</v>
      </c>
      <c r="AL283">
        <f t="shared" si="66"/>
        <v>6</v>
      </c>
      <c r="AM283" s="7">
        <f t="shared" si="67"/>
        <v>0.26187500000000002</v>
      </c>
      <c r="AN283" s="5">
        <f t="shared" si="83"/>
        <v>17.691403446905714</v>
      </c>
      <c r="AO283">
        <f t="shared" si="68"/>
        <v>17</v>
      </c>
      <c r="AP283">
        <f t="shared" si="69"/>
        <v>41</v>
      </c>
      <c r="AQ283">
        <f t="shared" si="70"/>
        <v>17</v>
      </c>
      <c r="AR283" s="7">
        <f t="shared" si="71"/>
        <v>0.73700231481481471</v>
      </c>
    </row>
    <row r="284" spans="1:44" ht="17" thickBot="1" x14ac:dyDescent="0.3">
      <c r="A284" s="115">
        <f t="shared" si="63"/>
        <v>214</v>
      </c>
      <c r="B284" s="50">
        <f t="shared" si="77"/>
        <v>73</v>
      </c>
      <c r="C284" s="39"/>
      <c r="D284" s="161">
        <v>-1052</v>
      </c>
      <c r="E284" s="161"/>
      <c r="F284" s="36">
        <v>43495</v>
      </c>
      <c r="G284" s="14">
        <f t="shared" si="72"/>
        <v>1</v>
      </c>
      <c r="H284" s="14">
        <f t="shared" si="73"/>
        <v>30</v>
      </c>
      <c r="I284" s="94" t="str">
        <f t="shared" si="85"/>
        <v/>
      </c>
      <c r="J284" s="38" t="s">
        <v>20</v>
      </c>
      <c r="K284" s="9" t="str">
        <f t="shared" si="84"/>
        <v>Day 1</v>
      </c>
      <c r="L284" s="14" t="s">
        <v>19</v>
      </c>
      <c r="M284" s="51">
        <v>0.52847222222222223</v>
      </c>
      <c r="N284" s="17">
        <f t="shared" si="86"/>
        <v>0.41458333333333336</v>
      </c>
      <c r="O284" s="10" t="str">
        <f t="shared" si="87"/>
        <v/>
      </c>
      <c r="P284" s="56"/>
      <c r="Q284" s="11"/>
      <c r="R284" s="12"/>
      <c r="S284" s="11">
        <v>0.24111111111111114</v>
      </c>
      <c r="T284" s="12" t="s">
        <v>130</v>
      </c>
      <c r="U284" s="12"/>
      <c r="V284" s="11">
        <f t="shared" si="88"/>
        <v>0.2396412037037037</v>
      </c>
      <c r="W284" s="11"/>
      <c r="X284" s="11"/>
      <c r="Y284" s="56"/>
      <c r="Z284" s="11">
        <f t="shared" si="76"/>
        <v>0.77590277777777772</v>
      </c>
      <c r="AA284" s="9"/>
      <c r="AB284" s="9"/>
      <c r="AC284" s="207"/>
      <c r="AD284" s="207"/>
      <c r="AE284" s="113">
        <v>0.837824074074074</v>
      </c>
      <c r="AF284" s="111">
        <v>26256</v>
      </c>
      <c r="AG284" s="123">
        <f t="shared" si="80"/>
        <v>1.5408796296296294</v>
      </c>
      <c r="AH284" s="125">
        <f t="shared" si="81"/>
        <v>1.0124074074074072</v>
      </c>
      <c r="AI284" s="5">
        <f t="shared" si="82"/>
        <v>5.7656441663375313</v>
      </c>
      <c r="AJ284">
        <f t="shared" si="64"/>
        <v>5</v>
      </c>
      <c r="AK284">
        <f t="shared" si="65"/>
        <v>45</v>
      </c>
      <c r="AL284">
        <f t="shared" si="66"/>
        <v>5</v>
      </c>
      <c r="AM284" s="7">
        <f t="shared" si="67"/>
        <v>0.2396412037037037</v>
      </c>
      <c r="AN284" s="5">
        <f t="shared" si="83"/>
        <v>18.631847237244077</v>
      </c>
      <c r="AO284">
        <f t="shared" si="68"/>
        <v>18</v>
      </c>
      <c r="AP284">
        <f t="shared" si="69"/>
        <v>37</v>
      </c>
      <c r="AQ284">
        <f t="shared" si="70"/>
        <v>18</v>
      </c>
      <c r="AR284" s="7">
        <f t="shared" si="71"/>
        <v>0.77590277777777772</v>
      </c>
    </row>
    <row r="285" spans="1:44" ht="17" thickBot="1" x14ac:dyDescent="0.3">
      <c r="A285" s="115">
        <f t="shared" si="63"/>
        <v>215</v>
      </c>
      <c r="B285" s="50">
        <f t="shared" si="77"/>
        <v>74</v>
      </c>
      <c r="C285" s="39"/>
      <c r="D285" s="161">
        <v>-1052</v>
      </c>
      <c r="E285" s="161"/>
      <c r="F285" s="35">
        <v>43671</v>
      </c>
      <c r="G285" s="9">
        <f t="shared" si="72"/>
        <v>7</v>
      </c>
      <c r="H285" s="9">
        <f t="shared" si="73"/>
        <v>25</v>
      </c>
      <c r="I285" s="94" t="str">
        <f t="shared" si="85"/>
        <v/>
      </c>
      <c r="J285" s="38" t="s">
        <v>25</v>
      </c>
      <c r="K285" s="9" t="str">
        <f t="shared" si="84"/>
        <v>Day 3</v>
      </c>
      <c r="L285" s="14" t="s">
        <v>19</v>
      </c>
      <c r="M285" s="51">
        <v>0.55138888888888882</v>
      </c>
      <c r="N285" s="17">
        <f t="shared" si="86"/>
        <v>0.43749999999999994</v>
      </c>
      <c r="O285" s="10" t="str">
        <f t="shared" si="87"/>
        <v/>
      </c>
      <c r="P285" s="56"/>
      <c r="Q285" s="11"/>
      <c r="R285" s="12"/>
      <c r="S285" s="11">
        <v>0.26065972222222222</v>
      </c>
      <c r="T285" s="12" t="s">
        <v>130</v>
      </c>
      <c r="U285" s="12"/>
      <c r="V285" s="11">
        <f t="shared" si="88"/>
        <v>0.26118055555555558</v>
      </c>
      <c r="W285" s="11"/>
      <c r="X285" s="11"/>
      <c r="Y285" s="56"/>
      <c r="Z285" s="11">
        <f t="shared" si="76"/>
        <v>0.73422453703703694</v>
      </c>
      <c r="AA285" s="9"/>
      <c r="AB285" s="9"/>
      <c r="AC285" s="207"/>
      <c r="AD285" s="207"/>
      <c r="AE285" s="113">
        <v>0.86006944444444444</v>
      </c>
      <c r="AF285" s="111">
        <v>26248</v>
      </c>
      <c r="AG285" s="123">
        <f t="shared" si="80"/>
        <v>1.5632175925925926</v>
      </c>
      <c r="AH285" s="125">
        <f t="shared" si="81"/>
        <v>1.0118287037037037</v>
      </c>
      <c r="AI285" s="5">
        <f t="shared" si="82"/>
        <v>6.2757317801993109</v>
      </c>
      <c r="AJ285">
        <f t="shared" si="64"/>
        <v>6</v>
      </c>
      <c r="AK285">
        <f t="shared" si="65"/>
        <v>16</v>
      </c>
      <c r="AL285">
        <f t="shared" si="66"/>
        <v>6</v>
      </c>
      <c r="AM285" s="7">
        <f t="shared" si="67"/>
        <v>0.26118055555555558</v>
      </c>
      <c r="AN285" s="5">
        <f t="shared" si="83"/>
        <v>17.629350060635403</v>
      </c>
      <c r="AO285">
        <f t="shared" si="68"/>
        <v>17</v>
      </c>
      <c r="AP285">
        <f t="shared" si="69"/>
        <v>37</v>
      </c>
      <c r="AQ285">
        <f t="shared" si="70"/>
        <v>17</v>
      </c>
      <c r="AR285" s="7">
        <f t="shared" si="71"/>
        <v>0.73422453703703694</v>
      </c>
    </row>
    <row r="286" spans="1:44" ht="17" thickBot="1" x14ac:dyDescent="0.3">
      <c r="A286" s="115">
        <f t="shared" si="63"/>
        <v>216</v>
      </c>
      <c r="B286" s="50">
        <f t="shared" si="77"/>
        <v>75</v>
      </c>
      <c r="C286" s="39"/>
      <c r="D286" s="161">
        <v>-1052</v>
      </c>
      <c r="E286" s="161"/>
      <c r="F286" s="35">
        <v>43819</v>
      </c>
      <c r="G286" s="9">
        <f t="shared" si="72"/>
        <v>12</v>
      </c>
      <c r="H286" s="9">
        <f t="shared" si="73"/>
        <v>20</v>
      </c>
      <c r="I286" s="94" t="str">
        <f t="shared" si="85"/>
        <v/>
      </c>
      <c r="J286" s="38" t="s">
        <v>16</v>
      </c>
      <c r="K286" s="9" t="str">
        <f t="shared" si="84"/>
        <v>Day 5</v>
      </c>
      <c r="L286" s="8" t="s">
        <v>24</v>
      </c>
      <c r="M286" s="51">
        <v>0.73958333333333337</v>
      </c>
      <c r="N286" s="10" t="str">
        <f t="shared" si="86"/>
        <v/>
      </c>
      <c r="O286" s="10">
        <f t="shared" si="87"/>
        <v>0.62569444444444444</v>
      </c>
      <c r="P286" s="56"/>
      <c r="Q286" s="11"/>
      <c r="R286" s="12"/>
      <c r="S286" s="11">
        <v>0.22085648148148149</v>
      </c>
      <c r="T286" s="12" t="s">
        <v>130</v>
      </c>
      <c r="U286" s="12"/>
      <c r="V286" s="11">
        <f t="shared" si="88"/>
        <v>0.2285300925925926</v>
      </c>
      <c r="W286" s="11"/>
      <c r="X286" s="11"/>
      <c r="Y286" s="56"/>
      <c r="Z286" s="11">
        <f t="shared" si="76"/>
        <v>0.76340277777777776</v>
      </c>
      <c r="AA286" s="9"/>
      <c r="AB286" s="9"/>
      <c r="AC286" s="207"/>
      <c r="AD286" s="207"/>
      <c r="AE286" s="113">
        <v>6.3020833333333331E-2</v>
      </c>
      <c r="AF286" s="111">
        <v>26240</v>
      </c>
      <c r="AG286" s="123">
        <f t="shared" si="80"/>
        <v>0.76626157407407414</v>
      </c>
      <c r="AH286" s="125">
        <f t="shared" si="81"/>
        <v>2.6678240740740766E-2</v>
      </c>
      <c r="AI286" s="5">
        <f t="shared" si="82"/>
        <v>5.4953762748174251</v>
      </c>
      <c r="AJ286">
        <f t="shared" si="64"/>
        <v>5</v>
      </c>
      <c r="AK286">
        <f t="shared" si="65"/>
        <v>29</v>
      </c>
      <c r="AL286">
        <f t="shared" si="66"/>
        <v>5</v>
      </c>
      <c r="AM286" s="7">
        <f t="shared" si="67"/>
        <v>0.2285300925925926</v>
      </c>
      <c r="AN286" s="5">
        <f t="shared" si="83"/>
        <v>18.319526624082837</v>
      </c>
      <c r="AO286">
        <f t="shared" si="68"/>
        <v>18</v>
      </c>
      <c r="AP286">
        <f t="shared" si="69"/>
        <v>19</v>
      </c>
      <c r="AQ286">
        <f t="shared" si="70"/>
        <v>18</v>
      </c>
      <c r="AR286" s="7">
        <f t="shared" si="71"/>
        <v>0.76340277777777776</v>
      </c>
    </row>
    <row r="287" spans="1:44" ht="71" thickBot="1" x14ac:dyDescent="0.3">
      <c r="A287" s="115">
        <f t="shared" si="63"/>
        <v>217</v>
      </c>
      <c r="B287" s="50">
        <f t="shared" si="77"/>
        <v>76</v>
      </c>
      <c r="C287" s="39"/>
      <c r="D287" s="161">
        <v>-1051</v>
      </c>
      <c r="E287" s="161"/>
      <c r="F287" s="36">
        <v>43484</v>
      </c>
      <c r="G287" s="14">
        <f t="shared" si="72"/>
        <v>1</v>
      </c>
      <c r="H287" s="14">
        <f t="shared" si="73"/>
        <v>19</v>
      </c>
      <c r="I287" s="94" t="str">
        <f t="shared" si="85"/>
        <v>AM 6th Day</v>
      </c>
      <c r="J287" s="38" t="s">
        <v>18</v>
      </c>
      <c r="K287" s="9" t="str">
        <f t="shared" si="84"/>
        <v>Day 6</v>
      </c>
      <c r="L287" s="8" t="s">
        <v>24</v>
      </c>
      <c r="M287" s="51">
        <v>0.20416666666666669</v>
      </c>
      <c r="N287" s="10">
        <f t="shared" si="86"/>
        <v>9.0277777777777804E-2</v>
      </c>
      <c r="O287" s="10" t="str">
        <f t="shared" si="87"/>
        <v/>
      </c>
      <c r="P287" s="56"/>
      <c r="Q287" s="11"/>
      <c r="R287" s="12" t="s">
        <v>130</v>
      </c>
      <c r="S287" s="11">
        <v>0.25182870370370369</v>
      </c>
      <c r="T287" s="12" t="s">
        <v>130</v>
      </c>
      <c r="U287" s="12"/>
      <c r="V287" s="11">
        <f t="shared" si="88"/>
        <v>0.23616898148148149</v>
      </c>
      <c r="W287" s="11"/>
      <c r="X287" s="11"/>
      <c r="Y287" s="56"/>
      <c r="Z287" s="11">
        <f t="shared" si="76"/>
        <v>0.77381944444444439</v>
      </c>
      <c r="AA287" s="9"/>
      <c r="AB287" s="9"/>
      <c r="AC287" s="207"/>
      <c r="AD287" s="207"/>
      <c r="AE287" s="113">
        <v>0.50866898148148143</v>
      </c>
      <c r="AF287" s="111">
        <v>26239</v>
      </c>
      <c r="AG287" s="123">
        <f t="shared" si="80"/>
        <v>1.2119212962962964</v>
      </c>
      <c r="AH287" s="125">
        <f t="shared" si="81"/>
        <v>1.0077546296296298</v>
      </c>
      <c r="AI287" s="5">
        <f t="shared" ref="AI287:AI318" si="89">(3.14159265358979 - ((3.14159265358979 - 3.14159265358979 + (0.0430398*SIN(2*((MOD(4.8949504201433+628.331969753199*((367*$D287-INT(7*($D287+INT(($G287+9)/12))/4)+INT(275*$G287/9)+$H287-730531.5)/36525),6.28318530718))+(0.033423*SIN(MOD(6.2400408+628.3019501*((367*$D287-INT(7*($D287+INT(($G287+9)/12))/4)+INT(275*$G287/9)+$H287-730531.5)/36525),6.28318530718))+0.00034907*SIN(2*(MOD(6.2400408+628.3019501*((367*$D287-INT(7*($D287+INT(($G287+9)/12))/4)+INT(275*$G287/9)+$H287-730531.5)/36525),6.28318530718)))))) - 0.00092502*SIN(4*((MOD(4.8949504201433+628.331969753199*((367*$D287-INT(7*($D287+INT(($G287+9)/12))/4)+INT(275*$G287/9)+$H287-730531.5)/36525),6.28318530718))+(0.033423*SIN(MOD(6.2400408+628.3019501*((367*$D287-INT(7*($D287+INT(($G287+9)/12))/4)+INT(275*$G287/9)+$H287-730531.5)/36525),6.28318530718))+0.00034907*SIN(2*(MOD(6.2400408+628.3019501*((367*$D287-INT(7*($D287+INT(($G287+9)/12))/4)+INT(275*$G287/9)+$H287-730531.5)/36525),6.28318530718)))))) - (0.033423*SIN(MOD(6.2400408+628.3019501*((367*$D287-INT(7*($D287+INT(($G287+9)/12))/4)+INT(275*$G287/9)+$H287-730531.5)/36525),6.28318530718))+0.00034907*SIN(2*(MOD(6.2400408+628.3019501*((367*$D287-INT(7*($D287+INT(($G287+9)/12))/4)+INT(275*$G287/9)+$H287-730531.5)/36525),6.28318530718))))))+0.017453293*$AW$509 + $AW$512*(ACOS((SIN(0.017453293*$AW$511) - SIN(0.017453293*$AW$508)*SIN(ASIN(SIN(0.409093-0.0002269*((367*$D287-INT(7*($D287+INT(($G287+9)/12))/4)+INT(275*$G287/9)+$H287-730531.5)/36525))*SIN((MOD(4.8949504201433+628.331969753199*((367*$D287-INT(7*($D287+INT(($G287+9)/12))/4)+INT(275*$G287/9)+$H287-730531.5)/36525),6.28318530718))+(0.033423*SIN(MOD(6.2400408+628.3019501*((367*$D287-INT(7*($D287+INT(($G287+9)/12))/4)+INT(275*$G287/9)+$H287-730531.5)/36525),6.28318530718))+0.00034907*SIN(2*(MOD(6.2400408+628.3019501*((367*$D287-INT(7*($D287+INT(($G287+9)/12))/4)+INT(275*$G287/9)+$H287-730531.5)/36525),6.28318530718))))))))/(COS(0.017453293*$AW$508)*COS(ASIN(SIN(0.409093-0.0002269*((367*$D287-INT(7*($D287+INT(($G287+9)/12))/4)+INT(275*$G287/9)+$H287-730531.5)/36525))*SIN((MOD(4.8949504201433+628.331969753199*((367*$D287-INT(7*($D287+INT(($G287+9)/12))/4)+INT(275*$G287/9)+$H287-730531.5)/36525),6.28318530718))+(0.033423*SIN(MOD(6.2400408+628.3019501*((367*$D287-INT(7*($D287+INT(($G287+9)/12))/4)+INT(275*$G287/9)+$H287-730531.5)/36525),6.28318530718))+0.00034907*SIN(2*(MOD(6.2400408+628.3019501*((367*$D287-INT(7*($D287+INT(($G287+9)/12))/4)+INT(275*$G287/9)+$H287-730531.5)/36525),6.28318530718))))))))))))*57.29577951/15 + $AW$510</f>
        <v>5.6782303974426318</v>
      </c>
      <c r="AJ287">
        <f t="shared" si="64"/>
        <v>5</v>
      </c>
      <c r="AK287">
        <f t="shared" si="65"/>
        <v>40</v>
      </c>
      <c r="AL287">
        <f t="shared" si="66"/>
        <v>5</v>
      </c>
      <c r="AM287" s="7">
        <f t="shared" si="67"/>
        <v>0.23616898148148149</v>
      </c>
      <c r="AN287" s="5">
        <f t="shared" ref="AN287:AN318" si="90">(3.14159265358979 - ((3.14159265358979 - 3.14159265358979 + (0.0430398*SIN(2*((MOD(4.8949504201433+628.331969753199*((367*$D287-INT(7*($D287+INT(($G287+9)/12))/4)+INT(275*$G287/9)+$H287-730531.5)/36525),6.28318530718))+(0.033423*SIN(MOD(6.2400408+628.3019501*((367*$D287-INT(7*($D287+INT(($G287+9)/12))/4)+INT(275*$G287/9)+$H287-730531.5)/36525),6.28318530718))+0.00034907*SIN(2*(MOD(6.2400408+628.3019501*((367*$D287-INT(7*($D287+INT(($G287+9)/12))/4)+INT(275*$G287/9)+$H287-730531.5)/36525),6.28318530718)))))) - 0.00092502*SIN(4*((MOD(4.8949504201433+628.331969753199*((367*$D287-INT(7*($D287+INT(($G287+9)/12))/4)+INT(275*$G287/9)+$H287-730531.5)/36525),6.28318530718))+(0.033423*SIN(MOD(6.2400408+628.3019501*((367*$D287-INT(7*($D287+INT(($G287+9)/12))/4)+INT(275*$G287/9)+$H287-730531.5)/36525),6.28318530718))+0.00034907*SIN(2*(MOD(6.2400408+628.3019501*((367*$D287-INT(7*($D287+INT(($G287+9)/12))/4)+INT(275*$G287/9)+$H287-730531.5)/36525),6.28318530718)))))) - (0.033423*SIN(MOD(6.2400408+628.3019501*((367*$D287-INT(7*($D287+INT(($G287+9)/12))/4)+INT(275*$G287/9)+$H287-730531.5)/36525),6.28318530718))+0.00034907*SIN(2*(MOD(6.2400408+628.3019501*((367*$D287-INT(7*($D287+INT(($G287+9)/12))/4)+INT(275*$G287/9)+$H287-730531.5)/36525),6.28318530718))))))+0.017453293*$AW$509 - $AW$512*(ACOS((SIN(0.017453293*$AW$511) - SIN(0.017453293*$AW$508)*SIN(ASIN(SIN(0.409093-0.0002269*((367*$D287-INT(7*($D287+INT(($G287+9)/12))/4)+INT(275*$G287/9)+$H287-730531.5)/36525))*SIN((MOD(4.8949504201433+628.331969753199*((367*$D287-INT(7*($D287+INT(($G287+9)/12))/4)+INT(275*$G287/9)+$H287-730531.5)/36525),6.28318530718))+(0.033423*SIN(MOD(6.2400408+628.3019501*((367*$D287-INT(7*($D287+INT(($G287+9)/12))/4)+INT(275*$G287/9)+$H287-730531.5)/36525),6.28318530718))+0.00034907*SIN(2*(MOD(6.2400408+628.3019501*((367*$D287-INT(7*($D287+INT(($G287+9)/12))/4)+INT(275*$G287/9)+$H287-730531.5)/36525),6.28318530718))))))))/(COS(0.017453293*$AW$508)*COS(ASIN(SIN(0.409093-0.0002269*((367*$D287-INT(7*($D287+INT(($G287+9)/12))/4)+INT(275*$G287/9)+$H287-730531.5)/36525))*SIN((MOD(4.8949504201433+628.331969753199*((367*$D287-INT(7*($D287+INT(($G287+9)/12))/4)+INT(275*$G287/9)+$H287-730531.5)/36525),6.28318530718))+(0.033423*SIN(MOD(6.2400408+628.3019501*((367*$D287-INT(7*($D287+INT(($G287+9)/12))/4)+INT(275*$G287/9)+$H287-730531.5)/36525),6.28318530718))+0.00034907*SIN(2*(MOD(6.2400408+628.3019501*((367*$D287-INT(7*($D287+INT(($G287+9)/12))/4)+INT(275*$G287/9)+$H287-730531.5)/36525),6.28318530718))))))))))))*57.29577951/15 + $AW$510</f>
        <v>18.578339448621826</v>
      </c>
      <c r="AO287">
        <f t="shared" si="68"/>
        <v>18</v>
      </c>
      <c r="AP287">
        <f t="shared" si="69"/>
        <v>34</v>
      </c>
      <c r="AQ287">
        <f t="shared" si="70"/>
        <v>18</v>
      </c>
      <c r="AR287" s="7">
        <f t="shared" si="71"/>
        <v>0.77381944444444439</v>
      </c>
    </row>
    <row r="288" spans="1:44" ht="61" thickBot="1" x14ac:dyDescent="0.3">
      <c r="A288" s="115">
        <f t="shared" si="63"/>
        <v>218</v>
      </c>
      <c r="B288" s="50">
        <f t="shared" si="77"/>
        <v>77</v>
      </c>
      <c r="C288" s="39"/>
      <c r="D288" s="161">
        <v>-1051</v>
      </c>
      <c r="E288" s="161"/>
      <c r="F288" s="35">
        <v>43631</v>
      </c>
      <c r="G288" s="9">
        <f t="shared" si="72"/>
        <v>6</v>
      </c>
      <c r="H288" s="9">
        <f t="shared" si="73"/>
        <v>15</v>
      </c>
      <c r="I288" s="94" t="str">
        <f t="shared" si="85"/>
        <v>PM Friday</v>
      </c>
      <c r="J288" s="38" t="s">
        <v>18</v>
      </c>
      <c r="K288" s="9" t="str">
        <f t="shared" si="84"/>
        <v>Day 7</v>
      </c>
      <c r="L288" s="8" t="s">
        <v>24</v>
      </c>
      <c r="M288" s="51">
        <v>7.1527777777777787E-2</v>
      </c>
      <c r="N288" s="10" t="str">
        <f t="shared" si="86"/>
        <v/>
      </c>
      <c r="O288" s="10">
        <f t="shared" si="87"/>
        <v>0.95832175925925911</v>
      </c>
      <c r="P288" s="56"/>
      <c r="Q288" s="11"/>
      <c r="R288" s="12" t="s">
        <v>130</v>
      </c>
      <c r="S288" s="11">
        <v>0.27096064814814813</v>
      </c>
      <c r="T288" s="12" t="s">
        <v>130</v>
      </c>
      <c r="U288" s="12"/>
      <c r="V288" s="11">
        <f t="shared" si="88"/>
        <v>0.25423611111111111</v>
      </c>
      <c r="W288" s="11"/>
      <c r="X288" s="11"/>
      <c r="Y288" s="56"/>
      <c r="Z288" s="11">
        <f t="shared" si="76"/>
        <v>0.73144675925925917</v>
      </c>
      <c r="AA288" s="9"/>
      <c r="AB288" s="9"/>
      <c r="AC288" s="207"/>
      <c r="AD288" s="207"/>
      <c r="AE288" s="113">
        <v>0.39530092592592592</v>
      </c>
      <c r="AF288" s="111">
        <v>26231</v>
      </c>
      <c r="AG288" s="123">
        <f t="shared" si="80"/>
        <v>1.0986458333333333</v>
      </c>
      <c r="AH288" s="125">
        <f t="shared" si="81"/>
        <v>1.0271180555555555</v>
      </c>
      <c r="AI288" s="5">
        <f t="shared" si="89"/>
        <v>6.1000662167929738</v>
      </c>
      <c r="AJ288">
        <f t="shared" si="64"/>
        <v>6</v>
      </c>
      <c r="AK288">
        <f t="shared" si="65"/>
        <v>6</v>
      </c>
      <c r="AL288">
        <f t="shared" si="66"/>
        <v>6</v>
      </c>
      <c r="AM288" s="7">
        <f t="shared" si="67"/>
        <v>0.25423611111111111</v>
      </c>
      <c r="AN288" s="5">
        <f t="shared" si="90"/>
        <v>17.565807814607165</v>
      </c>
      <c r="AO288">
        <f t="shared" si="68"/>
        <v>17</v>
      </c>
      <c r="AP288">
        <f t="shared" si="69"/>
        <v>33</v>
      </c>
      <c r="AQ288">
        <f t="shared" si="70"/>
        <v>17</v>
      </c>
      <c r="AR288" s="7">
        <f t="shared" si="71"/>
        <v>0.73144675925925917</v>
      </c>
    </row>
    <row r="289" spans="1:44" ht="71" thickBot="1" x14ac:dyDescent="0.3">
      <c r="A289" s="115">
        <f t="shared" si="63"/>
        <v>219</v>
      </c>
      <c r="B289" s="50">
        <f t="shared" si="77"/>
        <v>78</v>
      </c>
      <c r="C289" s="39"/>
      <c r="D289" s="161">
        <v>-1051</v>
      </c>
      <c r="E289" s="161"/>
      <c r="F289" s="35">
        <v>43660</v>
      </c>
      <c r="G289" s="9">
        <f t="shared" si="72"/>
        <v>7</v>
      </c>
      <c r="H289" s="9">
        <f t="shared" si="73"/>
        <v>14</v>
      </c>
      <c r="I289" s="94" t="str">
        <f t="shared" si="85"/>
        <v>AM 7th Day</v>
      </c>
      <c r="J289" s="38" t="s">
        <v>31</v>
      </c>
      <c r="K289" s="9" t="str">
        <f t="shared" si="84"/>
        <v>Day 7</v>
      </c>
      <c r="L289" s="8" t="s">
        <v>24</v>
      </c>
      <c r="M289" s="51">
        <v>0.6118055555555556</v>
      </c>
      <c r="N289" s="10">
        <f t="shared" si="86"/>
        <v>0.49791666666666673</v>
      </c>
      <c r="O289" s="10" t="str">
        <f t="shared" si="87"/>
        <v/>
      </c>
      <c r="P289" s="56"/>
      <c r="Q289" s="11"/>
      <c r="R289" s="12"/>
      <c r="S289" s="11">
        <v>0.25769675925925922</v>
      </c>
      <c r="T289" s="12" t="s">
        <v>130</v>
      </c>
      <c r="U289" s="12"/>
      <c r="V289" s="11">
        <f t="shared" si="88"/>
        <v>0.2597916666666667</v>
      </c>
      <c r="W289" s="11"/>
      <c r="X289" s="11"/>
      <c r="Y289" s="56"/>
      <c r="Z289" s="11">
        <f t="shared" si="76"/>
        <v>0.73214120370370372</v>
      </c>
      <c r="AA289" s="9"/>
      <c r="AB289" s="9"/>
      <c r="AC289" s="207"/>
      <c r="AD289" s="207"/>
      <c r="AE289" s="113">
        <v>0.91487268518518527</v>
      </c>
      <c r="AF289" s="111">
        <v>26230</v>
      </c>
      <c r="AG289" s="123">
        <f t="shared" si="80"/>
        <v>1.6182291666666668</v>
      </c>
      <c r="AH289" s="125">
        <f t="shared" si="81"/>
        <v>1.0064236111111113</v>
      </c>
      <c r="AI289" s="5">
        <f t="shared" si="89"/>
        <v>6.2336284864954044</v>
      </c>
      <c r="AJ289">
        <f t="shared" si="64"/>
        <v>6</v>
      </c>
      <c r="AK289">
        <f t="shared" si="65"/>
        <v>14</v>
      </c>
      <c r="AL289">
        <f t="shared" si="66"/>
        <v>6</v>
      </c>
      <c r="AM289" s="7">
        <f t="shared" si="67"/>
        <v>0.2597916666666667</v>
      </c>
      <c r="AN289" s="5">
        <f t="shared" si="90"/>
        <v>17.579264653262864</v>
      </c>
      <c r="AO289">
        <f t="shared" si="68"/>
        <v>17</v>
      </c>
      <c r="AP289">
        <f t="shared" si="69"/>
        <v>34</v>
      </c>
      <c r="AQ289">
        <f t="shared" si="70"/>
        <v>17</v>
      </c>
      <c r="AR289" s="7">
        <f t="shared" si="71"/>
        <v>0.73214120370370372</v>
      </c>
    </row>
    <row r="290" spans="1:44" ht="152.25" customHeight="1" thickBot="1" x14ac:dyDescent="0.3">
      <c r="A290" s="115">
        <f t="shared" si="63"/>
        <v>220</v>
      </c>
      <c r="B290" s="50">
        <f t="shared" si="77"/>
        <v>79</v>
      </c>
      <c r="C290" s="9">
        <v>38</v>
      </c>
      <c r="D290" s="161">
        <v>-1051</v>
      </c>
      <c r="E290" s="161"/>
      <c r="F290" s="35">
        <v>43809</v>
      </c>
      <c r="G290" s="9">
        <f t="shared" si="72"/>
        <v>12</v>
      </c>
      <c r="H290" s="9">
        <f t="shared" si="73"/>
        <v>10</v>
      </c>
      <c r="I290" s="94" t="str">
        <f t="shared" si="85"/>
        <v/>
      </c>
      <c r="J290" s="9" t="s">
        <v>23</v>
      </c>
      <c r="K290" s="9" t="str">
        <f t="shared" si="84"/>
        <v>Day 2</v>
      </c>
      <c r="L290" s="14" t="s">
        <v>58</v>
      </c>
      <c r="M290" s="51">
        <v>0.19166666666666665</v>
      </c>
      <c r="N290" s="17">
        <f t="shared" si="86"/>
        <v>7.7777777777777765E-2</v>
      </c>
      <c r="O290" s="10" t="str">
        <f t="shared" si="87"/>
        <v/>
      </c>
      <c r="P290" s="9" t="s">
        <v>176</v>
      </c>
      <c r="Q290" s="11"/>
      <c r="R290" s="12" t="s">
        <v>130</v>
      </c>
      <c r="S290" s="11">
        <v>0.23887731481481481</v>
      </c>
      <c r="T290" s="12" t="s">
        <v>130</v>
      </c>
      <c r="U290" s="12"/>
      <c r="V290" s="11">
        <f t="shared" si="88"/>
        <v>0.22783564814814816</v>
      </c>
      <c r="W290" s="11"/>
      <c r="X290" s="11"/>
      <c r="Y290" s="51">
        <v>0.22708333333333333</v>
      </c>
      <c r="Z290" s="11">
        <f t="shared" si="76"/>
        <v>0.75923611111111111</v>
      </c>
      <c r="AA290" s="9"/>
      <c r="AB290" s="9"/>
      <c r="AC290" s="202"/>
      <c r="AD290" s="202"/>
      <c r="AE290" s="113">
        <v>0.51306712962962964</v>
      </c>
      <c r="AF290" s="111">
        <v>26222</v>
      </c>
      <c r="AG290" s="123">
        <f t="shared" si="80"/>
        <v>1.2165162037037036</v>
      </c>
      <c r="AH290" s="125">
        <f t="shared" si="81"/>
        <v>1.024849537037037</v>
      </c>
      <c r="AI290" s="5">
        <f t="shared" si="89"/>
        <v>5.4827057134682482</v>
      </c>
      <c r="AJ290">
        <f t="shared" si="64"/>
        <v>5</v>
      </c>
      <c r="AK290">
        <f t="shared" si="65"/>
        <v>28</v>
      </c>
      <c r="AL290">
        <f t="shared" si="66"/>
        <v>5</v>
      </c>
      <c r="AM290" s="7">
        <f t="shared" si="67"/>
        <v>0.22783564814814816</v>
      </c>
      <c r="AN290" s="5">
        <f t="shared" si="90"/>
        <v>18.22733674765151</v>
      </c>
      <c r="AO290">
        <f t="shared" si="68"/>
        <v>18</v>
      </c>
      <c r="AP290">
        <f t="shared" si="69"/>
        <v>13</v>
      </c>
      <c r="AQ290">
        <f t="shared" si="70"/>
        <v>18</v>
      </c>
      <c r="AR290" s="7">
        <f t="shared" si="71"/>
        <v>0.75923611111111111</v>
      </c>
    </row>
    <row r="291" spans="1:44" ht="17" thickBot="1" x14ac:dyDescent="0.3">
      <c r="A291" s="115">
        <f t="shared" si="63"/>
        <v>221</v>
      </c>
      <c r="B291" s="50">
        <f t="shared" si="77"/>
        <v>80</v>
      </c>
      <c r="C291" s="39"/>
      <c r="D291" s="161">
        <v>-1050</v>
      </c>
      <c r="E291" s="161"/>
      <c r="F291" s="35">
        <v>43620</v>
      </c>
      <c r="G291" s="9">
        <f t="shared" si="72"/>
        <v>6</v>
      </c>
      <c r="H291" s="9">
        <f t="shared" si="73"/>
        <v>4</v>
      </c>
      <c r="I291" s="94" t="str">
        <f t="shared" si="85"/>
        <v/>
      </c>
      <c r="J291" s="38" t="s">
        <v>25</v>
      </c>
      <c r="K291" s="9" t="str">
        <f t="shared" si="84"/>
        <v>Day 3</v>
      </c>
      <c r="L291" s="14" t="s">
        <v>19</v>
      </c>
      <c r="M291" s="51">
        <v>0.55763888888888891</v>
      </c>
      <c r="N291" s="17">
        <f t="shared" si="86"/>
        <v>0.44375000000000003</v>
      </c>
      <c r="O291" s="10" t="str">
        <f t="shared" si="87"/>
        <v/>
      </c>
      <c r="P291" s="9"/>
      <c r="Q291" s="11"/>
      <c r="R291" s="12"/>
      <c r="S291" s="11">
        <v>0.24939814814814812</v>
      </c>
      <c r="T291" s="12" t="s">
        <v>130</v>
      </c>
      <c r="U291" s="12"/>
      <c r="V291" s="11">
        <f t="shared" si="88"/>
        <v>0.25215277777777778</v>
      </c>
      <c r="W291" s="11"/>
      <c r="X291" s="11"/>
      <c r="Y291" s="56"/>
      <c r="Z291" s="11">
        <f t="shared" si="76"/>
        <v>0.73422453703703694</v>
      </c>
      <c r="AA291" s="9"/>
      <c r="AB291" s="9"/>
      <c r="AC291" s="202"/>
      <c r="AD291" s="202"/>
      <c r="AE291" s="113">
        <v>0.87518518518518518</v>
      </c>
      <c r="AF291" s="111">
        <v>26214</v>
      </c>
      <c r="AG291" s="123">
        <f t="shared" si="80"/>
        <v>1.5780324074074072</v>
      </c>
      <c r="AH291" s="125">
        <f t="shared" si="81"/>
        <v>1.0203935185185182</v>
      </c>
      <c r="AI291" s="5">
        <f t="shared" si="89"/>
        <v>6.061730912713986</v>
      </c>
      <c r="AJ291">
        <f t="shared" si="64"/>
        <v>6</v>
      </c>
      <c r="AK291">
        <f t="shared" si="65"/>
        <v>3</v>
      </c>
      <c r="AL291">
        <f t="shared" si="66"/>
        <v>6</v>
      </c>
      <c r="AM291" s="7">
        <f t="shared" si="67"/>
        <v>0.25215277777777778</v>
      </c>
      <c r="AN291" s="5">
        <f t="shared" si="90"/>
        <v>17.618006850099423</v>
      </c>
      <c r="AO291">
        <f t="shared" si="68"/>
        <v>17</v>
      </c>
      <c r="AP291">
        <f t="shared" si="69"/>
        <v>37</v>
      </c>
      <c r="AQ291">
        <f t="shared" si="70"/>
        <v>17</v>
      </c>
      <c r="AR291" s="7">
        <f t="shared" si="71"/>
        <v>0.73422453703703694</v>
      </c>
    </row>
    <row r="292" spans="1:44" ht="112" customHeight="1" thickBot="1" x14ac:dyDescent="0.3">
      <c r="A292" s="115">
        <f t="shared" si="63"/>
        <v>222</v>
      </c>
      <c r="B292" s="62">
        <f t="shared" si="77"/>
        <v>81</v>
      </c>
      <c r="C292" s="21">
        <v>39</v>
      </c>
      <c r="D292" s="210">
        <v>-1050</v>
      </c>
      <c r="E292" s="210"/>
      <c r="F292" s="46">
        <v>43798</v>
      </c>
      <c r="G292" s="21">
        <f t="shared" si="72"/>
        <v>11</v>
      </c>
      <c r="H292" s="21">
        <f t="shared" si="73"/>
        <v>29</v>
      </c>
      <c r="I292" s="95" t="str">
        <f t="shared" si="85"/>
        <v>AM 6th Day</v>
      </c>
      <c r="J292" s="8" t="s">
        <v>18</v>
      </c>
      <c r="K292" s="8" t="str">
        <f t="shared" si="84"/>
        <v>Day 6</v>
      </c>
      <c r="L292" s="14" t="s">
        <v>17</v>
      </c>
      <c r="M292" s="51">
        <v>0.34097222222222223</v>
      </c>
      <c r="N292" s="15">
        <f t="shared" si="86"/>
        <v>0.22708333333333336</v>
      </c>
      <c r="O292" s="10" t="str">
        <f t="shared" si="87"/>
        <v/>
      </c>
      <c r="P292" s="9"/>
      <c r="Q292" s="18"/>
      <c r="R292" s="16" t="s">
        <v>130</v>
      </c>
      <c r="S292" s="18">
        <v>0.2318287037037037</v>
      </c>
      <c r="T292" s="16" t="s">
        <v>249</v>
      </c>
      <c r="U292" s="16" t="s">
        <v>148</v>
      </c>
      <c r="V292" s="11">
        <f t="shared" si="88"/>
        <v>0.22922453703703705</v>
      </c>
      <c r="W292" s="11"/>
      <c r="X292" s="11"/>
      <c r="Y292" s="51">
        <v>0.22500000000000001</v>
      </c>
      <c r="Z292" s="11">
        <f t="shared" si="76"/>
        <v>0.75576388888888879</v>
      </c>
      <c r="AA292" s="9"/>
      <c r="AB292" s="9"/>
      <c r="AC292" s="234" t="s">
        <v>291</v>
      </c>
      <c r="AD292" s="235"/>
      <c r="AE292" s="113">
        <v>0.6566319444444445</v>
      </c>
      <c r="AF292" s="111">
        <v>26205</v>
      </c>
      <c r="AG292" s="123">
        <f t="shared" si="80"/>
        <v>1.3595833333333334</v>
      </c>
      <c r="AH292" s="125">
        <f t="shared" si="81"/>
        <v>1.0186111111111111</v>
      </c>
      <c r="AI292" s="5">
        <f t="shared" si="89"/>
        <v>5.5040458280396463</v>
      </c>
      <c r="AJ292">
        <f t="shared" si="64"/>
        <v>5</v>
      </c>
      <c r="AK292">
        <f t="shared" si="65"/>
        <v>30</v>
      </c>
      <c r="AL292">
        <f t="shared" si="66"/>
        <v>5</v>
      </c>
      <c r="AM292" s="7">
        <f t="shared" si="67"/>
        <v>0.22922453703703705</v>
      </c>
      <c r="AN292" s="5">
        <f t="shared" si="90"/>
        <v>18.139351315212789</v>
      </c>
      <c r="AO292">
        <f t="shared" si="68"/>
        <v>18</v>
      </c>
      <c r="AP292">
        <f t="shared" si="69"/>
        <v>8</v>
      </c>
      <c r="AQ292">
        <f t="shared" si="70"/>
        <v>18</v>
      </c>
      <c r="AR292" s="7">
        <f t="shared" si="71"/>
        <v>0.75576388888888879</v>
      </c>
    </row>
    <row r="293" spans="1:44" ht="185" customHeight="1" thickBot="1" x14ac:dyDescent="0.3">
      <c r="A293" s="115">
        <f t="shared" si="63"/>
        <v>223</v>
      </c>
      <c r="B293" s="50">
        <f t="shared" si="77"/>
        <v>82</v>
      </c>
      <c r="C293" s="9">
        <v>40</v>
      </c>
      <c r="D293" s="161">
        <v>-1049</v>
      </c>
      <c r="E293" s="161"/>
      <c r="F293" s="35">
        <v>43610</v>
      </c>
      <c r="G293" s="9">
        <f t="shared" si="72"/>
        <v>5</v>
      </c>
      <c r="H293" s="9">
        <f t="shared" si="73"/>
        <v>25</v>
      </c>
      <c r="I293" s="94" t="str">
        <f t="shared" si="85"/>
        <v/>
      </c>
      <c r="J293" s="9" t="s">
        <v>20</v>
      </c>
      <c r="K293" s="9" t="str">
        <f t="shared" si="84"/>
        <v>Day 1</v>
      </c>
      <c r="L293" s="14" t="s">
        <v>17</v>
      </c>
      <c r="M293" s="51">
        <v>0.24861111111111112</v>
      </c>
      <c r="N293" s="17">
        <f t="shared" si="86"/>
        <v>0.13472222222222224</v>
      </c>
      <c r="O293" s="10" t="str">
        <f t="shared" si="87"/>
        <v/>
      </c>
      <c r="P293" s="9" t="s">
        <v>59</v>
      </c>
      <c r="Q293" s="11"/>
      <c r="R293" s="12" t="s">
        <v>130</v>
      </c>
      <c r="S293" s="11">
        <v>0.26123842592592594</v>
      </c>
      <c r="T293" s="12" t="s">
        <v>130</v>
      </c>
      <c r="U293" s="12"/>
      <c r="V293" s="11">
        <f t="shared" si="88"/>
        <v>0.25145833333333334</v>
      </c>
      <c r="W293" s="11"/>
      <c r="X293" s="11"/>
      <c r="Y293" s="51">
        <v>0.25972222222222224</v>
      </c>
      <c r="Z293" s="11">
        <f t="shared" si="76"/>
        <v>0.73700231481481471</v>
      </c>
      <c r="AA293" s="9"/>
      <c r="AB293" s="9"/>
      <c r="AC293" s="236" t="s">
        <v>60</v>
      </c>
      <c r="AD293" s="236"/>
      <c r="AE293" s="113">
        <v>0.56182870370370364</v>
      </c>
      <c r="AF293" s="111">
        <v>26196</v>
      </c>
      <c r="AG293" s="123">
        <f t="shared" si="80"/>
        <v>1.2648842592592591</v>
      </c>
      <c r="AH293" s="125">
        <f t="shared" si="81"/>
        <v>1.016273148148148</v>
      </c>
      <c r="AI293" s="5">
        <f t="shared" si="89"/>
        <v>6.0394916336563016</v>
      </c>
      <c r="AJ293">
        <f t="shared" si="64"/>
        <v>6</v>
      </c>
      <c r="AK293">
        <f t="shared" si="65"/>
        <v>2</v>
      </c>
      <c r="AL293">
        <f t="shared" si="66"/>
        <v>6</v>
      </c>
      <c r="AM293" s="7">
        <f t="shared" si="67"/>
        <v>0.25145833333333334</v>
      </c>
      <c r="AN293" s="5">
        <f t="shared" si="90"/>
        <v>17.692875647997099</v>
      </c>
      <c r="AO293">
        <f t="shared" si="68"/>
        <v>17</v>
      </c>
      <c r="AP293">
        <f t="shared" si="69"/>
        <v>41</v>
      </c>
      <c r="AQ293">
        <f t="shared" si="70"/>
        <v>17</v>
      </c>
      <c r="AR293" s="7">
        <f t="shared" si="71"/>
        <v>0.73700231481481471</v>
      </c>
    </row>
    <row r="294" spans="1:44" ht="65" thickBot="1" x14ac:dyDescent="0.3">
      <c r="A294" s="115">
        <f t="shared" si="63"/>
        <v>224</v>
      </c>
      <c r="B294" s="62">
        <f t="shared" si="77"/>
        <v>83</v>
      </c>
      <c r="C294" s="21">
        <v>41</v>
      </c>
      <c r="D294" s="210">
        <v>-1049</v>
      </c>
      <c r="E294" s="210"/>
      <c r="F294" s="46">
        <v>43787</v>
      </c>
      <c r="G294" s="21">
        <f t="shared" si="72"/>
        <v>11</v>
      </c>
      <c r="H294" s="21">
        <f t="shared" si="73"/>
        <v>18</v>
      </c>
      <c r="I294" s="94" t="str">
        <f t="shared" si="85"/>
        <v/>
      </c>
      <c r="J294" s="21" t="s">
        <v>25</v>
      </c>
      <c r="K294" s="21" t="str">
        <f t="shared" si="84"/>
        <v>Day 3</v>
      </c>
      <c r="L294" s="14" t="s">
        <v>19</v>
      </c>
      <c r="M294" s="51">
        <v>0.30416666666666664</v>
      </c>
      <c r="N294" s="15">
        <f t="shared" si="86"/>
        <v>0.19027777777777777</v>
      </c>
      <c r="O294" s="10" t="str">
        <f t="shared" si="87"/>
        <v/>
      </c>
      <c r="P294" s="9"/>
      <c r="Q294" s="18"/>
      <c r="R294" s="16" t="s">
        <v>130</v>
      </c>
      <c r="S294" s="18">
        <v>0.23229166666666667</v>
      </c>
      <c r="T294" s="16" t="s">
        <v>247</v>
      </c>
      <c r="U294" s="16" t="s">
        <v>148</v>
      </c>
      <c r="V294" s="11">
        <f t="shared" si="88"/>
        <v>0.23130787037037037</v>
      </c>
      <c r="W294" s="11"/>
      <c r="X294" s="11"/>
      <c r="Y294" s="51">
        <v>0.22430555555555556</v>
      </c>
      <c r="Z294" s="11">
        <f t="shared" si="76"/>
        <v>0.75298611111111102</v>
      </c>
      <c r="AA294" s="9"/>
      <c r="AB294" s="9"/>
      <c r="AC294" s="231" t="s">
        <v>248</v>
      </c>
      <c r="AD294" s="232"/>
      <c r="AE294" s="113">
        <v>0.61396990740740742</v>
      </c>
      <c r="AF294" s="111">
        <v>26187</v>
      </c>
      <c r="AG294" s="123">
        <f t="shared" si="80"/>
        <v>1.3171296296296298</v>
      </c>
      <c r="AH294" s="125">
        <f t="shared" si="81"/>
        <v>1.0129629629629631</v>
      </c>
      <c r="AI294" s="5">
        <f t="shared" si="89"/>
        <v>5.5597143615039242</v>
      </c>
      <c r="AJ294">
        <f t="shared" si="64"/>
        <v>5</v>
      </c>
      <c r="AK294">
        <f t="shared" si="65"/>
        <v>33</v>
      </c>
      <c r="AL294">
        <f t="shared" si="66"/>
        <v>5</v>
      </c>
      <c r="AM294" s="7">
        <f t="shared" si="67"/>
        <v>0.23130787037037037</v>
      </c>
      <c r="AN294" s="5">
        <f t="shared" si="90"/>
        <v>18.069699215816414</v>
      </c>
      <c r="AO294">
        <f t="shared" si="68"/>
        <v>18</v>
      </c>
      <c r="AP294">
        <f t="shared" si="69"/>
        <v>4</v>
      </c>
      <c r="AQ294">
        <f t="shared" si="70"/>
        <v>18</v>
      </c>
      <c r="AR294" s="7">
        <f t="shared" si="71"/>
        <v>0.75298611111111102</v>
      </c>
    </row>
    <row r="295" spans="1:44" ht="97" thickBot="1" x14ac:dyDescent="0.3">
      <c r="A295" s="115">
        <f t="shared" si="63"/>
        <v>225</v>
      </c>
      <c r="B295" s="50">
        <f t="shared" si="77"/>
        <v>84</v>
      </c>
      <c r="C295" s="9">
        <v>42</v>
      </c>
      <c r="D295" s="161">
        <v>-1048</v>
      </c>
      <c r="E295" s="161"/>
      <c r="F295" s="35">
        <v>43598</v>
      </c>
      <c r="G295" s="9">
        <f t="shared" si="72"/>
        <v>5</v>
      </c>
      <c r="H295" s="9">
        <f t="shared" si="73"/>
        <v>13</v>
      </c>
      <c r="I295" s="94" t="str">
        <f t="shared" si="85"/>
        <v/>
      </c>
      <c r="J295" s="9" t="s">
        <v>28</v>
      </c>
      <c r="K295" s="9" t="str">
        <f t="shared" si="84"/>
        <v>Day 6</v>
      </c>
      <c r="L295" s="14" t="s">
        <v>19</v>
      </c>
      <c r="M295" s="51">
        <v>0.95833333333333337</v>
      </c>
      <c r="N295" s="10" t="str">
        <f t="shared" si="86"/>
        <v/>
      </c>
      <c r="O295" s="15">
        <f t="shared" si="87"/>
        <v>0.84444444444444444</v>
      </c>
      <c r="P295" s="9"/>
      <c r="Q295" s="11"/>
      <c r="R295" s="20" t="s">
        <v>246</v>
      </c>
      <c r="S295" s="11">
        <v>0.2300810185185185</v>
      </c>
      <c r="T295" s="12" t="s">
        <v>130</v>
      </c>
      <c r="U295" s="16" t="s">
        <v>148</v>
      </c>
      <c r="V295" s="11">
        <f t="shared" si="88"/>
        <v>0.2507638888888889</v>
      </c>
      <c r="W295" s="11"/>
      <c r="X295" s="11"/>
      <c r="Y295" s="9"/>
      <c r="Z295" s="11">
        <f t="shared" si="76"/>
        <v>0.74186342592592591</v>
      </c>
      <c r="AA295" s="51"/>
      <c r="AB295" s="51">
        <v>0.73749999999999993</v>
      </c>
      <c r="AC295" s="202"/>
      <c r="AD295" s="202"/>
      <c r="AE295" s="113">
        <v>0.26653935185185185</v>
      </c>
      <c r="AF295" s="111">
        <v>26178</v>
      </c>
      <c r="AG295" s="123">
        <f t="shared" si="80"/>
        <v>0.96980324074074087</v>
      </c>
      <c r="AH295" s="125">
        <f t="shared" si="81"/>
        <v>1.1469907407407498E-2</v>
      </c>
      <c r="AI295" s="5">
        <f t="shared" si="89"/>
        <v>6.0289066192677554</v>
      </c>
      <c r="AJ295">
        <f t="shared" si="64"/>
        <v>6</v>
      </c>
      <c r="AK295">
        <f t="shared" si="65"/>
        <v>1</v>
      </c>
      <c r="AL295">
        <f t="shared" si="66"/>
        <v>6</v>
      </c>
      <c r="AM295" s="7">
        <f t="shared" si="67"/>
        <v>0.2507638888888889</v>
      </c>
      <c r="AN295" s="5">
        <f t="shared" si="90"/>
        <v>17.800500391014786</v>
      </c>
      <c r="AO295">
        <f t="shared" si="68"/>
        <v>17</v>
      </c>
      <c r="AP295">
        <f t="shared" si="69"/>
        <v>48</v>
      </c>
      <c r="AQ295">
        <f t="shared" si="70"/>
        <v>17</v>
      </c>
      <c r="AR295" s="7">
        <f t="shared" si="71"/>
        <v>0.74186342592592591</v>
      </c>
    </row>
    <row r="296" spans="1:44" ht="71" thickBot="1" x14ac:dyDescent="0.3">
      <c r="A296" s="115">
        <f t="shared" si="63"/>
        <v>226</v>
      </c>
      <c r="B296" s="50">
        <f t="shared" si="77"/>
        <v>85</v>
      </c>
      <c r="C296" s="39"/>
      <c r="D296" s="161">
        <v>-1048</v>
      </c>
      <c r="E296" s="161"/>
      <c r="F296" s="35">
        <v>43775</v>
      </c>
      <c r="G296" s="9">
        <f t="shared" si="72"/>
        <v>11</v>
      </c>
      <c r="H296" s="9">
        <f t="shared" si="73"/>
        <v>6</v>
      </c>
      <c r="I296" s="94" t="str">
        <f t="shared" si="85"/>
        <v>AM 7th Day</v>
      </c>
      <c r="J296" s="38" t="s">
        <v>31</v>
      </c>
      <c r="K296" s="9" t="str">
        <f t="shared" si="84"/>
        <v>Day 7</v>
      </c>
      <c r="L296" s="8" t="s">
        <v>24</v>
      </c>
      <c r="M296" s="51">
        <v>0.39930555555555558</v>
      </c>
      <c r="N296" s="10">
        <f t="shared" si="86"/>
        <v>0.28541666666666671</v>
      </c>
      <c r="O296" s="10" t="str">
        <f t="shared" si="87"/>
        <v/>
      </c>
      <c r="P296" s="9"/>
      <c r="Q296" s="11"/>
      <c r="R296" s="12" t="s">
        <v>130</v>
      </c>
      <c r="S296" s="11">
        <v>0.23016203703703705</v>
      </c>
      <c r="T296" s="12" t="s">
        <v>135</v>
      </c>
      <c r="U296" s="12"/>
      <c r="V296" s="11">
        <f t="shared" si="88"/>
        <v>0.23478009259259258</v>
      </c>
      <c r="W296" s="11"/>
      <c r="X296" s="11"/>
      <c r="Y296" s="57">
        <v>0.2308449074074074</v>
      </c>
      <c r="Z296" s="11">
        <f t="shared" si="76"/>
        <v>0.75090277777777781</v>
      </c>
      <c r="AA296" s="56"/>
      <c r="AB296" s="56"/>
      <c r="AC296" s="202"/>
      <c r="AD296" s="202"/>
      <c r="AE296" s="113">
        <v>0.703125</v>
      </c>
      <c r="AF296" s="111">
        <v>26169</v>
      </c>
      <c r="AG296" s="123">
        <f t="shared" si="80"/>
        <v>1.4064930555555555</v>
      </c>
      <c r="AH296" s="125">
        <f t="shared" si="81"/>
        <v>1.0071874999999999</v>
      </c>
      <c r="AI296" s="5">
        <f t="shared" si="89"/>
        <v>5.6435635763101475</v>
      </c>
      <c r="AJ296">
        <f t="shared" si="64"/>
        <v>5</v>
      </c>
      <c r="AK296">
        <f t="shared" si="65"/>
        <v>38</v>
      </c>
      <c r="AL296">
        <f t="shared" si="66"/>
        <v>5</v>
      </c>
      <c r="AM296" s="7">
        <f t="shared" si="67"/>
        <v>0.23478009259259258</v>
      </c>
      <c r="AN296" s="5">
        <f t="shared" si="90"/>
        <v>18.018488524321196</v>
      </c>
      <c r="AO296">
        <f t="shared" si="68"/>
        <v>18</v>
      </c>
      <c r="AP296">
        <f t="shared" si="69"/>
        <v>1</v>
      </c>
      <c r="AQ296">
        <f t="shared" si="70"/>
        <v>18</v>
      </c>
      <c r="AR296" s="7">
        <f t="shared" si="71"/>
        <v>0.75090277777777781</v>
      </c>
    </row>
    <row r="297" spans="1:44" ht="170" customHeight="1" thickBot="1" x14ac:dyDescent="0.3">
      <c r="A297" s="115">
        <f t="shared" si="63"/>
        <v>227</v>
      </c>
      <c r="B297" s="50">
        <f t="shared" si="77"/>
        <v>86</v>
      </c>
      <c r="C297" s="9">
        <v>43</v>
      </c>
      <c r="D297" s="161">
        <v>-1047</v>
      </c>
      <c r="E297" s="161"/>
      <c r="F297" s="35">
        <v>43558</v>
      </c>
      <c r="G297" s="9">
        <f t="shared" si="72"/>
        <v>4</v>
      </c>
      <c r="H297" s="9">
        <f t="shared" si="73"/>
        <v>3</v>
      </c>
      <c r="I297" s="94" t="str">
        <f t="shared" si="85"/>
        <v/>
      </c>
      <c r="J297" s="9" t="s">
        <v>20</v>
      </c>
      <c r="K297" s="9" t="str">
        <f t="shared" si="84"/>
        <v>Day 2</v>
      </c>
      <c r="L297" s="14" t="s">
        <v>61</v>
      </c>
      <c r="M297" s="51">
        <v>0.9902777777777777</v>
      </c>
      <c r="N297" s="10" t="str">
        <f t="shared" si="86"/>
        <v/>
      </c>
      <c r="O297" s="17">
        <f t="shared" si="87"/>
        <v>0.87638888888888877</v>
      </c>
      <c r="P297" s="8" t="s">
        <v>62</v>
      </c>
      <c r="Q297" s="11"/>
      <c r="R297" s="12" t="s">
        <v>130</v>
      </c>
      <c r="S297" s="11">
        <v>0.23511574074074074</v>
      </c>
      <c r="T297" s="12" t="s">
        <v>130</v>
      </c>
      <c r="U297" s="12" t="s">
        <v>148</v>
      </c>
      <c r="V297" s="11">
        <f t="shared" si="88"/>
        <v>0.25145833333333334</v>
      </c>
      <c r="W297" s="11"/>
      <c r="X297" s="11"/>
      <c r="Y297" s="9"/>
      <c r="Z297" s="11">
        <f t="shared" si="76"/>
        <v>0.76201388888888888</v>
      </c>
      <c r="AA297" s="51"/>
      <c r="AB297" s="51">
        <v>0.75138888888888899</v>
      </c>
      <c r="AC297" s="202"/>
      <c r="AD297" s="202"/>
      <c r="AE297" s="113">
        <v>0.31163194444444448</v>
      </c>
      <c r="AF297" s="111">
        <v>26162</v>
      </c>
      <c r="AG297" s="123">
        <f t="shared" si="80"/>
        <v>1.0150810185185186</v>
      </c>
      <c r="AH297" s="125">
        <f t="shared" si="81"/>
        <v>2.4803240740740917E-2</v>
      </c>
      <c r="AI297" s="5">
        <f t="shared" si="89"/>
        <v>6.0466331262733162</v>
      </c>
      <c r="AJ297">
        <f t="shared" si="64"/>
        <v>6</v>
      </c>
      <c r="AK297">
        <f t="shared" si="65"/>
        <v>2</v>
      </c>
      <c r="AL297">
        <f t="shared" si="66"/>
        <v>6</v>
      </c>
      <c r="AM297" s="7">
        <f t="shared" si="67"/>
        <v>0.25145833333333334</v>
      </c>
      <c r="AN297" s="5">
        <f t="shared" si="90"/>
        <v>18.289869628337403</v>
      </c>
      <c r="AO297">
        <f t="shared" si="68"/>
        <v>18</v>
      </c>
      <c r="AP297">
        <f t="shared" si="69"/>
        <v>17</v>
      </c>
      <c r="AQ297">
        <f t="shared" si="70"/>
        <v>18</v>
      </c>
      <c r="AR297" s="7">
        <f t="shared" si="71"/>
        <v>0.76201388888888888</v>
      </c>
    </row>
    <row r="298" spans="1:44" ht="65" thickBot="1" x14ac:dyDescent="0.3">
      <c r="A298" s="115">
        <f t="shared" si="63"/>
        <v>228</v>
      </c>
      <c r="B298" s="67">
        <f t="shared" si="77"/>
        <v>87</v>
      </c>
      <c r="C298" s="8">
        <v>44</v>
      </c>
      <c r="D298" s="217">
        <v>-1047</v>
      </c>
      <c r="E298" s="217"/>
      <c r="F298" s="72">
        <v>43735</v>
      </c>
      <c r="G298" s="8">
        <f t="shared" si="72"/>
        <v>9</v>
      </c>
      <c r="H298" s="8">
        <f t="shared" si="73"/>
        <v>27</v>
      </c>
      <c r="I298" s="94" t="str">
        <f t="shared" si="85"/>
        <v/>
      </c>
      <c r="J298" s="21" t="s">
        <v>25</v>
      </c>
      <c r="K298" s="21" t="str">
        <f t="shared" si="84"/>
        <v>Day 3</v>
      </c>
      <c r="L298" s="14" t="s">
        <v>19</v>
      </c>
      <c r="M298" s="51">
        <v>0.31319444444444444</v>
      </c>
      <c r="N298" s="15">
        <f t="shared" si="86"/>
        <v>0.19930555555555557</v>
      </c>
      <c r="O298" s="10" t="str">
        <f t="shared" si="87"/>
        <v/>
      </c>
      <c r="P298" s="9"/>
      <c r="Q298" s="18"/>
      <c r="R298" s="16" t="s">
        <v>130</v>
      </c>
      <c r="S298" s="18">
        <v>0.25168981481481484</v>
      </c>
      <c r="T298" s="16" t="s">
        <v>244</v>
      </c>
      <c r="U298" s="16" t="s">
        <v>148</v>
      </c>
      <c r="V298" s="11">
        <f t="shared" si="88"/>
        <v>0.25145833333333334</v>
      </c>
      <c r="W298" s="11"/>
      <c r="X298" s="11"/>
      <c r="Y298" s="51">
        <v>0.24097222222222223</v>
      </c>
      <c r="Z298" s="11">
        <f t="shared" si="76"/>
        <v>0.74672453703703701</v>
      </c>
      <c r="AA298" s="9"/>
      <c r="AB298" s="9"/>
      <c r="AC298" s="234" t="s">
        <v>245</v>
      </c>
      <c r="AD298" s="235"/>
      <c r="AE298" s="113">
        <v>0.63354166666666667</v>
      </c>
      <c r="AF298" s="111">
        <v>26153</v>
      </c>
      <c r="AG298" s="123">
        <f t="shared" si="80"/>
        <v>1.3364004629629629</v>
      </c>
      <c r="AH298" s="125">
        <f t="shared" si="81"/>
        <v>1.0232060185185183</v>
      </c>
      <c r="AI298" s="5">
        <f t="shared" si="89"/>
        <v>6.042165278597099</v>
      </c>
      <c r="AJ298">
        <f t="shared" si="64"/>
        <v>6</v>
      </c>
      <c r="AK298">
        <f t="shared" si="65"/>
        <v>2</v>
      </c>
      <c r="AL298">
        <f t="shared" si="66"/>
        <v>6</v>
      </c>
      <c r="AM298" s="7">
        <f t="shared" si="67"/>
        <v>0.25145833333333334</v>
      </c>
      <c r="AN298" s="5">
        <f t="shared" si="90"/>
        <v>17.918190963427229</v>
      </c>
      <c r="AO298">
        <f t="shared" si="68"/>
        <v>17</v>
      </c>
      <c r="AP298">
        <f t="shared" si="69"/>
        <v>55</v>
      </c>
      <c r="AQ298">
        <f t="shared" si="70"/>
        <v>17</v>
      </c>
      <c r="AR298" s="7">
        <f t="shared" si="71"/>
        <v>0.74672453703703701</v>
      </c>
    </row>
    <row r="299" spans="1:44" ht="17" thickBot="1" x14ac:dyDescent="0.3">
      <c r="A299" s="115">
        <f t="shared" si="63"/>
        <v>229</v>
      </c>
      <c r="B299" s="50">
        <f t="shared" si="77"/>
        <v>88</v>
      </c>
      <c r="C299" s="9">
        <v>45</v>
      </c>
      <c r="D299" s="161">
        <v>-1046</v>
      </c>
      <c r="E299" s="161"/>
      <c r="F299" s="35">
        <v>43547</v>
      </c>
      <c r="G299" s="9">
        <f t="shared" si="72"/>
        <v>3</v>
      </c>
      <c r="H299" s="9">
        <f t="shared" si="73"/>
        <v>23</v>
      </c>
      <c r="I299" s="94" t="str">
        <f t="shared" si="85"/>
        <v/>
      </c>
      <c r="J299" s="39" t="s">
        <v>28</v>
      </c>
      <c r="K299" s="9" t="str">
        <f t="shared" si="84"/>
        <v>Day 6</v>
      </c>
      <c r="L299" s="14" t="s">
        <v>17</v>
      </c>
      <c r="M299" s="51">
        <v>8.8888888888888892E-2</v>
      </c>
      <c r="N299" s="10" t="str">
        <f t="shared" si="86"/>
        <v/>
      </c>
      <c r="O299" s="17">
        <f t="shared" si="87"/>
        <v>0.97568287037037027</v>
      </c>
      <c r="P299" s="9"/>
      <c r="Q299" s="11"/>
      <c r="R299" s="12" t="s">
        <v>130</v>
      </c>
      <c r="S299" s="11">
        <v>0.23328703703703701</v>
      </c>
      <c r="T299" s="12" t="s">
        <v>130</v>
      </c>
      <c r="U299" s="12"/>
      <c r="V299" s="11">
        <f t="shared" si="88"/>
        <v>0.25145833333333334</v>
      </c>
      <c r="W299" s="11"/>
      <c r="X299" s="11"/>
      <c r="Y299" s="9"/>
      <c r="Z299" s="11">
        <f t="shared" si="76"/>
        <v>0.76756944444444442</v>
      </c>
      <c r="AA299" s="51"/>
      <c r="AB299" s="51">
        <v>0.75624999999999998</v>
      </c>
      <c r="AC299" s="202"/>
      <c r="AD299" s="202"/>
      <c r="AE299" s="113">
        <v>0.40465277777777775</v>
      </c>
      <c r="AF299" s="111">
        <v>26144</v>
      </c>
      <c r="AG299" s="123">
        <f t="shared" si="80"/>
        <v>1.1076157407407408</v>
      </c>
      <c r="AH299" s="125">
        <f t="shared" si="81"/>
        <v>1.018726851851852</v>
      </c>
      <c r="AI299" s="5">
        <f t="shared" si="89"/>
        <v>6.0409604785879543</v>
      </c>
      <c r="AJ299">
        <f t="shared" si="64"/>
        <v>6</v>
      </c>
      <c r="AK299">
        <f t="shared" si="65"/>
        <v>2</v>
      </c>
      <c r="AL299">
        <f t="shared" si="66"/>
        <v>6</v>
      </c>
      <c r="AM299" s="7">
        <f t="shared" si="67"/>
        <v>0.25145833333333334</v>
      </c>
      <c r="AN299" s="5">
        <f t="shared" si="90"/>
        <v>18.418437447450703</v>
      </c>
      <c r="AO299">
        <f t="shared" si="68"/>
        <v>18</v>
      </c>
      <c r="AP299">
        <f t="shared" si="69"/>
        <v>25</v>
      </c>
      <c r="AQ299">
        <f t="shared" si="70"/>
        <v>18</v>
      </c>
      <c r="AR299" s="7">
        <f t="shared" si="71"/>
        <v>0.76756944444444442</v>
      </c>
    </row>
    <row r="300" spans="1:44" ht="201.75" customHeight="1" thickBot="1" x14ac:dyDescent="0.3">
      <c r="A300" s="115">
        <f t="shared" si="63"/>
        <v>230</v>
      </c>
      <c r="B300" s="50">
        <f t="shared" si="77"/>
        <v>89</v>
      </c>
      <c r="C300" s="9">
        <v>46</v>
      </c>
      <c r="D300" s="161">
        <v>-1046</v>
      </c>
      <c r="E300" s="161"/>
      <c r="F300" s="35">
        <v>43724</v>
      </c>
      <c r="G300" s="9">
        <f t="shared" si="72"/>
        <v>9</v>
      </c>
      <c r="H300" s="9">
        <f t="shared" si="73"/>
        <v>16</v>
      </c>
      <c r="I300" s="94" t="str">
        <f t="shared" si="85"/>
        <v>PM Saturday</v>
      </c>
      <c r="J300" s="9" t="s">
        <v>31</v>
      </c>
      <c r="K300" s="9" t="str">
        <f t="shared" si="84"/>
        <v>Day 1</v>
      </c>
      <c r="L300" s="14" t="s">
        <v>17</v>
      </c>
      <c r="M300" s="51">
        <v>0.9868055555555556</v>
      </c>
      <c r="N300" s="10" t="str">
        <f t="shared" si="86"/>
        <v/>
      </c>
      <c r="O300" s="17">
        <f t="shared" si="87"/>
        <v>0.87291666666666667</v>
      </c>
      <c r="P300" s="9" t="s">
        <v>63</v>
      </c>
      <c r="Q300" s="11"/>
      <c r="R300" s="12"/>
      <c r="S300" s="11">
        <v>0.23403935185185185</v>
      </c>
      <c r="T300" s="12" t="s">
        <v>130</v>
      </c>
      <c r="U300" s="12"/>
      <c r="V300" s="11">
        <f t="shared" si="88"/>
        <v>0.25562499999999999</v>
      </c>
      <c r="W300" s="11"/>
      <c r="X300" s="11"/>
      <c r="Y300" s="9"/>
      <c r="Z300" s="11">
        <f t="shared" si="76"/>
        <v>0.74533564814814823</v>
      </c>
      <c r="AA300" s="51"/>
      <c r="AB300" s="51">
        <v>0.74722222222222223</v>
      </c>
      <c r="AC300" s="202"/>
      <c r="AD300" s="202"/>
      <c r="AE300" s="113">
        <v>0.30224537037037036</v>
      </c>
      <c r="AF300" s="111">
        <v>26135</v>
      </c>
      <c r="AG300" s="123">
        <f t="shared" si="80"/>
        <v>1.0053125000000001</v>
      </c>
      <c r="AH300" s="125">
        <f t="shared" si="81"/>
        <v>1.8506944444444451E-2</v>
      </c>
      <c r="AI300" s="5">
        <f t="shared" si="89"/>
        <v>6.1422001315622508</v>
      </c>
      <c r="AJ300">
        <f t="shared" si="64"/>
        <v>6</v>
      </c>
      <c r="AK300">
        <f t="shared" si="65"/>
        <v>8</v>
      </c>
      <c r="AL300">
        <f t="shared" si="66"/>
        <v>6</v>
      </c>
      <c r="AM300" s="7">
        <f t="shared" si="67"/>
        <v>0.25562499999999999</v>
      </c>
      <c r="AN300" s="5">
        <f t="shared" si="90"/>
        <v>17.888051871708306</v>
      </c>
      <c r="AO300">
        <f t="shared" si="68"/>
        <v>17</v>
      </c>
      <c r="AP300">
        <f t="shared" si="69"/>
        <v>53</v>
      </c>
      <c r="AQ300">
        <f t="shared" si="70"/>
        <v>17</v>
      </c>
      <c r="AR300" s="7">
        <f t="shared" si="71"/>
        <v>0.74533564814814823</v>
      </c>
    </row>
    <row r="301" spans="1:44" ht="17" thickBot="1" x14ac:dyDescent="0.3">
      <c r="A301" s="115">
        <f t="shared" si="63"/>
        <v>231</v>
      </c>
      <c r="B301" s="50">
        <f t="shared" si="77"/>
        <v>90</v>
      </c>
      <c r="C301" s="9">
        <v>47</v>
      </c>
      <c r="D301" s="161">
        <v>-1045</v>
      </c>
      <c r="E301" s="161"/>
      <c r="F301" s="35">
        <v>43537</v>
      </c>
      <c r="G301" s="9">
        <f t="shared" si="72"/>
        <v>3</v>
      </c>
      <c r="H301" s="9">
        <f t="shared" si="73"/>
        <v>13</v>
      </c>
      <c r="I301" s="94" t="str">
        <f t="shared" si="85"/>
        <v/>
      </c>
      <c r="J301" s="9" t="s">
        <v>25</v>
      </c>
      <c r="K301" s="9" t="str">
        <f t="shared" si="84"/>
        <v>Day 3</v>
      </c>
      <c r="L301" s="14" t="s">
        <v>19</v>
      </c>
      <c r="M301" s="51">
        <v>0.11805555555555557</v>
      </c>
      <c r="N301" s="17">
        <f t="shared" si="86"/>
        <v>4.1666666666666796E-3</v>
      </c>
      <c r="O301" s="10" t="str">
        <f t="shared" si="87"/>
        <v/>
      </c>
      <c r="P301" s="9"/>
      <c r="Q301" s="11"/>
      <c r="R301" s="12" t="s">
        <v>130</v>
      </c>
      <c r="S301" s="11">
        <v>0.26328703703703704</v>
      </c>
      <c r="T301" s="12" t="s">
        <v>130</v>
      </c>
      <c r="U301" s="12"/>
      <c r="V301" s="11">
        <f t="shared" si="88"/>
        <v>0.2507638888888889</v>
      </c>
      <c r="W301" s="11"/>
      <c r="X301" s="11"/>
      <c r="Y301" s="51">
        <v>0.25277777777777777</v>
      </c>
      <c r="Z301" s="11">
        <f t="shared" si="76"/>
        <v>0.77173611111111118</v>
      </c>
      <c r="AA301" s="9"/>
      <c r="AB301" s="9"/>
      <c r="AC301" s="202"/>
      <c r="AD301" s="202"/>
      <c r="AE301" s="113">
        <v>0.42768518518518522</v>
      </c>
      <c r="AF301" s="111">
        <v>26126</v>
      </c>
      <c r="AG301" s="123">
        <f t="shared" si="80"/>
        <v>1.1308564814814817</v>
      </c>
      <c r="AH301" s="125">
        <f t="shared" si="81"/>
        <v>1.0128009259259261</v>
      </c>
      <c r="AI301" s="5">
        <f t="shared" si="89"/>
        <v>6.0217281346013083</v>
      </c>
      <c r="AJ301">
        <f t="shared" si="64"/>
        <v>6</v>
      </c>
      <c r="AK301">
        <f t="shared" si="65"/>
        <v>1</v>
      </c>
      <c r="AL301">
        <f t="shared" si="66"/>
        <v>6</v>
      </c>
      <c r="AM301" s="7">
        <f t="shared" si="67"/>
        <v>0.2507638888888889</v>
      </c>
      <c r="AN301" s="5">
        <f t="shared" si="90"/>
        <v>18.51797671465502</v>
      </c>
      <c r="AO301">
        <f t="shared" si="68"/>
        <v>18</v>
      </c>
      <c r="AP301">
        <f t="shared" si="69"/>
        <v>31</v>
      </c>
      <c r="AQ301">
        <f t="shared" si="70"/>
        <v>18</v>
      </c>
      <c r="AR301" s="7">
        <f t="shared" si="71"/>
        <v>0.77173611111111118</v>
      </c>
    </row>
    <row r="302" spans="1:44" ht="17" thickBot="1" x14ac:dyDescent="0.3">
      <c r="A302" s="115">
        <f t="shared" si="63"/>
        <v>232</v>
      </c>
      <c r="B302" s="50">
        <f t="shared" si="77"/>
        <v>91</v>
      </c>
      <c r="C302" s="39"/>
      <c r="D302" s="161">
        <v>-1045</v>
      </c>
      <c r="E302" s="161"/>
      <c r="F302" s="35">
        <v>43714</v>
      </c>
      <c r="G302" s="9">
        <f t="shared" si="72"/>
        <v>9</v>
      </c>
      <c r="H302" s="9">
        <f t="shared" si="73"/>
        <v>6</v>
      </c>
      <c r="I302" s="94" t="str">
        <f t="shared" si="85"/>
        <v/>
      </c>
      <c r="J302" s="38" t="s">
        <v>28</v>
      </c>
      <c r="K302" s="9" t="str">
        <f t="shared" si="84"/>
        <v>Day 5</v>
      </c>
      <c r="L302" s="14" t="s">
        <v>19</v>
      </c>
      <c r="M302" s="51">
        <v>0.59652777777777777</v>
      </c>
      <c r="N302" s="17">
        <f t="shared" si="86"/>
        <v>0.4826388888888889</v>
      </c>
      <c r="O302" s="10" t="str">
        <f t="shared" si="87"/>
        <v/>
      </c>
      <c r="P302" s="9"/>
      <c r="Q302" s="11"/>
      <c r="R302" s="12"/>
      <c r="S302" s="11">
        <v>0.24991898148148148</v>
      </c>
      <c r="T302" s="12" t="s">
        <v>130</v>
      </c>
      <c r="U302" s="12"/>
      <c r="V302" s="11">
        <f t="shared" si="88"/>
        <v>0.25840277777777776</v>
      </c>
      <c r="W302" s="11"/>
      <c r="X302" s="11"/>
      <c r="Y302" s="56"/>
      <c r="Z302" s="11">
        <f t="shared" si="76"/>
        <v>0.74394675925925924</v>
      </c>
      <c r="AA302" s="9"/>
      <c r="AB302" s="9"/>
      <c r="AC302" s="202"/>
      <c r="AD302" s="202"/>
      <c r="AE302" s="113">
        <v>0.90549768518518514</v>
      </c>
      <c r="AF302" s="111">
        <v>26117</v>
      </c>
      <c r="AG302" s="123">
        <f t="shared" si="80"/>
        <v>1.608773148148148</v>
      </c>
      <c r="AH302" s="125">
        <f t="shared" si="81"/>
        <v>1.0122453703703702</v>
      </c>
      <c r="AI302" s="5">
        <f t="shared" si="89"/>
        <v>6.2157520120285712</v>
      </c>
      <c r="AJ302">
        <f t="shared" si="64"/>
        <v>6</v>
      </c>
      <c r="AK302">
        <f t="shared" si="65"/>
        <v>12</v>
      </c>
      <c r="AL302">
        <f t="shared" si="66"/>
        <v>6</v>
      </c>
      <c r="AM302" s="7">
        <f t="shared" si="67"/>
        <v>0.25840277777777776</v>
      </c>
      <c r="AN302" s="5">
        <f t="shared" si="90"/>
        <v>17.851901772936397</v>
      </c>
      <c r="AO302">
        <f t="shared" si="68"/>
        <v>17</v>
      </c>
      <c r="AP302">
        <f t="shared" si="69"/>
        <v>51</v>
      </c>
      <c r="AQ302">
        <f t="shared" si="70"/>
        <v>17</v>
      </c>
      <c r="AR302" s="7">
        <f t="shared" si="71"/>
        <v>0.74394675925925924</v>
      </c>
    </row>
    <row r="303" spans="1:44" ht="17" thickBot="1" x14ac:dyDescent="0.3">
      <c r="A303" s="115">
        <f t="shared" si="63"/>
        <v>233</v>
      </c>
      <c r="B303" s="50">
        <f t="shared" si="77"/>
        <v>92</v>
      </c>
      <c r="C303" s="39"/>
      <c r="D303" s="161">
        <v>-1044</v>
      </c>
      <c r="E303" s="161"/>
      <c r="F303" s="36">
        <v>43496</v>
      </c>
      <c r="G303" s="14">
        <f t="shared" si="72"/>
        <v>1</v>
      </c>
      <c r="H303" s="14">
        <f t="shared" si="73"/>
        <v>31</v>
      </c>
      <c r="I303" s="94" t="str">
        <f t="shared" si="85"/>
        <v/>
      </c>
      <c r="J303" s="38" t="s">
        <v>28</v>
      </c>
      <c r="K303" s="9" t="str">
        <f t="shared" si="84"/>
        <v>Day 6</v>
      </c>
      <c r="L303" s="8" t="s">
        <v>24</v>
      </c>
      <c r="M303" s="51">
        <v>0.87708333333333333</v>
      </c>
      <c r="N303" s="10" t="str">
        <f t="shared" si="86"/>
        <v/>
      </c>
      <c r="O303" s="10">
        <f t="shared" si="87"/>
        <v>0.7631944444444444</v>
      </c>
      <c r="P303" s="9"/>
      <c r="Q303" s="11"/>
      <c r="R303" s="12" t="s">
        <v>130</v>
      </c>
      <c r="S303" s="11">
        <v>0.22670138888888888</v>
      </c>
      <c r="T303" s="12" t="s">
        <v>130</v>
      </c>
      <c r="U303" s="12"/>
      <c r="V303" s="11">
        <f t="shared" si="88"/>
        <v>0.24033564814814815</v>
      </c>
      <c r="W303" s="11"/>
      <c r="X303" s="11"/>
      <c r="Y303" s="56"/>
      <c r="Z303" s="11">
        <f t="shared" si="76"/>
        <v>0.77659722222222216</v>
      </c>
      <c r="AA303" s="57"/>
      <c r="AB303" s="57">
        <v>0.7788425925925927</v>
      </c>
      <c r="AC303" s="202"/>
      <c r="AD303" s="202"/>
      <c r="AE303" s="113">
        <v>0.199375</v>
      </c>
      <c r="AF303" s="111">
        <v>26110</v>
      </c>
      <c r="AG303" s="123">
        <f t="shared" si="80"/>
        <v>0.90273148148148152</v>
      </c>
      <c r="AH303" s="125">
        <f t="shared" si="81"/>
        <v>2.5648148148148198E-2</v>
      </c>
      <c r="AI303" s="5">
        <f t="shared" si="89"/>
        <v>5.7745158204483333</v>
      </c>
      <c r="AJ303">
        <f t="shared" si="64"/>
        <v>5</v>
      </c>
      <c r="AK303">
        <f t="shared" si="65"/>
        <v>46</v>
      </c>
      <c r="AL303">
        <f t="shared" si="66"/>
        <v>5</v>
      </c>
      <c r="AM303" s="7">
        <f t="shared" si="67"/>
        <v>0.24033564814814815</v>
      </c>
      <c r="AN303" s="5">
        <f t="shared" si="90"/>
        <v>18.635547357896055</v>
      </c>
      <c r="AO303">
        <f t="shared" si="68"/>
        <v>18</v>
      </c>
      <c r="AP303">
        <f t="shared" si="69"/>
        <v>38</v>
      </c>
      <c r="AQ303">
        <f t="shared" si="70"/>
        <v>18</v>
      </c>
      <c r="AR303" s="7">
        <f t="shared" si="71"/>
        <v>0.77659722222222216</v>
      </c>
    </row>
    <row r="304" spans="1:44" ht="71" thickBot="1" x14ac:dyDescent="0.3">
      <c r="A304" s="115">
        <f t="shared" si="63"/>
        <v>234</v>
      </c>
      <c r="B304" s="50">
        <f t="shared" si="77"/>
        <v>93</v>
      </c>
      <c r="C304" s="39"/>
      <c r="D304" s="161">
        <v>-1044</v>
      </c>
      <c r="E304" s="161"/>
      <c r="F304" s="36">
        <v>43525</v>
      </c>
      <c r="G304" s="14">
        <f t="shared" si="72"/>
        <v>3</v>
      </c>
      <c r="H304" s="14">
        <f t="shared" si="73"/>
        <v>1</v>
      </c>
      <c r="I304" s="94" t="str">
        <f t="shared" si="85"/>
        <v>AM 7th Day</v>
      </c>
      <c r="J304" s="38" t="s">
        <v>31</v>
      </c>
      <c r="K304" s="9" t="str">
        <f t="shared" si="84"/>
        <v>Day 7</v>
      </c>
      <c r="L304" s="8" t="s">
        <v>24</v>
      </c>
      <c r="M304" s="51">
        <v>0.37083333333333335</v>
      </c>
      <c r="N304" s="10">
        <f t="shared" si="86"/>
        <v>0.25694444444444448</v>
      </c>
      <c r="O304" s="10" t="str">
        <f t="shared" si="87"/>
        <v/>
      </c>
      <c r="P304" s="9"/>
      <c r="Q304" s="11"/>
      <c r="R304" s="12" t="s">
        <v>130</v>
      </c>
      <c r="S304" s="11">
        <v>0.25425925925925924</v>
      </c>
      <c r="T304" s="12" t="s">
        <v>136</v>
      </c>
      <c r="U304" s="12"/>
      <c r="V304" s="11">
        <f t="shared" si="88"/>
        <v>0.2486689814814815</v>
      </c>
      <c r="W304" s="11"/>
      <c r="X304" s="11"/>
      <c r="Y304" s="57">
        <v>0.25199074074074074</v>
      </c>
      <c r="Z304" s="11">
        <f t="shared" si="76"/>
        <v>0.77451388888888895</v>
      </c>
      <c r="AA304" s="9"/>
      <c r="AB304" s="9"/>
      <c r="AC304" s="202"/>
      <c r="AD304" s="202"/>
      <c r="AE304" s="113">
        <v>0.67385416666666664</v>
      </c>
      <c r="AF304" s="111">
        <v>26109</v>
      </c>
      <c r="AG304" s="123">
        <f t="shared" si="80"/>
        <v>1.3772222222222221</v>
      </c>
      <c r="AH304" s="125">
        <f t="shared" si="81"/>
        <v>1.0063888888888888</v>
      </c>
      <c r="AI304" s="5">
        <f t="shared" si="89"/>
        <v>5.9810979239825839</v>
      </c>
      <c r="AJ304">
        <f t="shared" si="64"/>
        <v>5</v>
      </c>
      <c r="AK304">
        <f t="shared" si="65"/>
        <v>58</v>
      </c>
      <c r="AL304">
        <f t="shared" si="66"/>
        <v>5</v>
      </c>
      <c r="AM304" s="7">
        <f t="shared" si="67"/>
        <v>0.2486689814814815</v>
      </c>
      <c r="AN304" s="5">
        <f t="shared" si="90"/>
        <v>18.599956282809739</v>
      </c>
      <c r="AO304">
        <f t="shared" si="68"/>
        <v>18</v>
      </c>
      <c r="AP304">
        <f t="shared" si="69"/>
        <v>35</v>
      </c>
      <c r="AQ304">
        <f t="shared" si="70"/>
        <v>18</v>
      </c>
      <c r="AR304" s="7">
        <f t="shared" si="71"/>
        <v>0.77451388888888895</v>
      </c>
    </row>
    <row r="305" spans="1:44" ht="17" thickBot="1" x14ac:dyDescent="0.3">
      <c r="A305" s="115">
        <f t="shared" si="63"/>
        <v>235</v>
      </c>
      <c r="B305" s="50">
        <f t="shared" si="77"/>
        <v>94</v>
      </c>
      <c r="C305" s="39"/>
      <c r="D305" s="161">
        <v>-1044</v>
      </c>
      <c r="E305" s="161"/>
      <c r="F305" s="35">
        <v>43702</v>
      </c>
      <c r="G305" s="9">
        <f t="shared" si="72"/>
        <v>8</v>
      </c>
      <c r="H305" s="9">
        <f t="shared" si="73"/>
        <v>25</v>
      </c>
      <c r="I305" s="94" t="str">
        <f t="shared" si="85"/>
        <v/>
      </c>
      <c r="J305" s="38" t="s">
        <v>23</v>
      </c>
      <c r="K305" s="9" t="str">
        <f t="shared" si="84"/>
        <v>Day 3</v>
      </c>
      <c r="L305" s="8" t="s">
        <v>24</v>
      </c>
      <c r="M305" s="51">
        <v>0.96458333333333324</v>
      </c>
      <c r="N305" s="10" t="str">
        <f t="shared" si="86"/>
        <v/>
      </c>
      <c r="O305" s="10">
        <f t="shared" si="87"/>
        <v>0.85069444444444431</v>
      </c>
      <c r="P305" s="9"/>
      <c r="Q305" s="11"/>
      <c r="R305" s="12"/>
      <c r="S305" s="11">
        <v>0.24281249999999999</v>
      </c>
      <c r="T305" s="12" t="s">
        <v>130</v>
      </c>
      <c r="U305" s="12"/>
      <c r="V305" s="11">
        <f t="shared" si="88"/>
        <v>0.26118055555555558</v>
      </c>
      <c r="W305" s="11"/>
      <c r="X305" s="11"/>
      <c r="Y305" s="56"/>
      <c r="Z305" s="11">
        <f t="shared" si="76"/>
        <v>0.74186342592592591</v>
      </c>
      <c r="AA305" s="9"/>
      <c r="AB305" s="9"/>
      <c r="AC305" s="202"/>
      <c r="AD305" s="202"/>
      <c r="AE305" s="113">
        <v>0.26646990740740739</v>
      </c>
      <c r="AF305" s="111">
        <v>26100</v>
      </c>
      <c r="AG305" s="123">
        <f t="shared" si="80"/>
        <v>0.96994212962962956</v>
      </c>
      <c r="AH305" s="125">
        <f t="shared" si="81"/>
        <v>5.3587962962963198E-3</v>
      </c>
      <c r="AI305" s="5">
        <f t="shared" si="89"/>
        <v>6.271549510617132</v>
      </c>
      <c r="AJ305">
        <f t="shared" si="64"/>
        <v>6</v>
      </c>
      <c r="AK305">
        <f t="shared" si="65"/>
        <v>16</v>
      </c>
      <c r="AL305">
        <f t="shared" si="66"/>
        <v>6</v>
      </c>
      <c r="AM305" s="7">
        <f t="shared" si="67"/>
        <v>0.26118055555555558</v>
      </c>
      <c r="AN305" s="5">
        <f t="shared" si="90"/>
        <v>17.801237643448165</v>
      </c>
      <c r="AO305">
        <f t="shared" si="68"/>
        <v>17</v>
      </c>
      <c r="AP305">
        <f t="shared" si="69"/>
        <v>48</v>
      </c>
      <c r="AQ305">
        <f t="shared" si="70"/>
        <v>17</v>
      </c>
      <c r="AR305" s="7">
        <f t="shared" si="71"/>
        <v>0.74186342592592591</v>
      </c>
    </row>
    <row r="306" spans="1:44" ht="17" thickBot="1" x14ac:dyDescent="0.3">
      <c r="A306" s="115">
        <f t="shared" ref="A306:A369" si="91">A305+1</f>
        <v>236</v>
      </c>
      <c r="B306" s="50">
        <f t="shared" si="77"/>
        <v>95</v>
      </c>
      <c r="C306" s="39"/>
      <c r="D306" s="161">
        <v>-1043</v>
      </c>
      <c r="E306" s="161"/>
      <c r="F306" s="36">
        <v>43485</v>
      </c>
      <c r="G306" s="14">
        <f t="shared" si="72"/>
        <v>1</v>
      </c>
      <c r="H306" s="14">
        <f t="shared" si="73"/>
        <v>20</v>
      </c>
      <c r="I306" s="94" t="str">
        <f t="shared" si="85"/>
        <v/>
      </c>
      <c r="J306" s="38" t="s">
        <v>25</v>
      </c>
      <c r="K306" s="9" t="str">
        <f t="shared" si="84"/>
        <v>Day 3</v>
      </c>
      <c r="L306" s="14" t="s">
        <v>19</v>
      </c>
      <c r="M306" s="51">
        <v>0.49583333333333335</v>
      </c>
      <c r="N306" s="17">
        <f t="shared" ref="N306:N337" si="92">IF((M306-$AF$46)&gt;$AG$48,IF((M306-$AF$46)&lt;$AG$46,M306-$AF$46,""),"")</f>
        <v>0.38194444444444448</v>
      </c>
      <c r="O306" s="10" t="str">
        <f t="shared" si="87"/>
        <v/>
      </c>
      <c r="P306" s="9"/>
      <c r="Q306" s="11"/>
      <c r="R306" s="12"/>
      <c r="S306" s="11">
        <v>0.23898148148148146</v>
      </c>
      <c r="T306" s="12" t="s">
        <v>130</v>
      </c>
      <c r="U306" s="12"/>
      <c r="V306" s="11">
        <f t="shared" si="88"/>
        <v>0.23686342592592591</v>
      </c>
      <c r="W306" s="11"/>
      <c r="X306" s="11"/>
      <c r="Y306" s="56"/>
      <c r="Z306" s="11">
        <f t="shared" si="76"/>
        <v>0.77451388888888895</v>
      </c>
      <c r="AA306" s="9"/>
      <c r="AB306" s="9"/>
      <c r="AC306" s="202"/>
      <c r="AD306" s="202"/>
      <c r="AE306" s="113">
        <v>0.81283564814814813</v>
      </c>
      <c r="AF306" s="111">
        <v>26092</v>
      </c>
      <c r="AG306" s="123">
        <f t="shared" si="80"/>
        <v>1.5157060185185185</v>
      </c>
      <c r="AH306" s="125">
        <f t="shared" si="81"/>
        <v>1.0198726851851851</v>
      </c>
      <c r="AI306" s="5">
        <f t="shared" si="89"/>
        <v>5.6869425948697225</v>
      </c>
      <c r="AJ306">
        <f t="shared" si="64"/>
        <v>5</v>
      </c>
      <c r="AK306">
        <f t="shared" si="65"/>
        <v>41</v>
      </c>
      <c r="AL306">
        <f t="shared" si="66"/>
        <v>5</v>
      </c>
      <c r="AM306" s="7">
        <f t="shared" si="67"/>
        <v>0.23686342592592591</v>
      </c>
      <c r="AN306" s="5">
        <f t="shared" si="90"/>
        <v>18.584880494565862</v>
      </c>
      <c r="AO306">
        <f t="shared" si="68"/>
        <v>18</v>
      </c>
      <c r="AP306">
        <f t="shared" si="69"/>
        <v>35</v>
      </c>
      <c r="AQ306">
        <f t="shared" si="70"/>
        <v>18</v>
      </c>
      <c r="AR306" s="7">
        <f t="shared" si="71"/>
        <v>0.77451388888888895</v>
      </c>
    </row>
    <row r="307" spans="1:44" ht="65" thickBot="1" x14ac:dyDescent="0.3">
      <c r="A307" s="115">
        <f t="shared" si="91"/>
        <v>237</v>
      </c>
      <c r="B307" s="62">
        <f t="shared" si="77"/>
        <v>96</v>
      </c>
      <c r="C307" s="21">
        <v>48</v>
      </c>
      <c r="D307" s="210">
        <v>-1043</v>
      </c>
      <c r="E307" s="210"/>
      <c r="F307" s="46">
        <v>43662</v>
      </c>
      <c r="G307" s="21">
        <f t="shared" si="72"/>
        <v>7</v>
      </c>
      <c r="H307" s="21">
        <f t="shared" si="73"/>
        <v>16</v>
      </c>
      <c r="I307" s="94" t="str">
        <f t="shared" si="85"/>
        <v/>
      </c>
      <c r="J307" s="21" t="s">
        <v>28</v>
      </c>
      <c r="K307" s="21" t="str">
        <f t="shared" si="84"/>
        <v>Day 5</v>
      </c>
      <c r="L307" s="14" t="s">
        <v>19</v>
      </c>
      <c r="M307" s="51">
        <v>0.34930555555555554</v>
      </c>
      <c r="N307" s="15">
        <f t="shared" si="92"/>
        <v>0.23541666666666666</v>
      </c>
      <c r="O307" s="10" t="str">
        <f t="shared" si="87"/>
        <v/>
      </c>
      <c r="P307" s="9"/>
      <c r="Q307" s="18"/>
      <c r="R307" s="16"/>
      <c r="S307" s="18">
        <v>0.24871527777777777</v>
      </c>
      <c r="T307" s="16" t="s">
        <v>242</v>
      </c>
      <c r="U307" s="16" t="s">
        <v>148</v>
      </c>
      <c r="V307" s="11">
        <f t="shared" si="88"/>
        <v>0.2597916666666667</v>
      </c>
      <c r="W307" s="11"/>
      <c r="X307" s="11"/>
      <c r="Y307" s="51">
        <v>0.26597222222222222</v>
      </c>
      <c r="Z307" s="11">
        <f t="shared" si="76"/>
        <v>0.73283564814814817</v>
      </c>
      <c r="AA307" s="9"/>
      <c r="AB307" s="9"/>
      <c r="AC307" s="231" t="s">
        <v>243</v>
      </c>
      <c r="AD307" s="232"/>
      <c r="AE307" s="113">
        <v>0.66950231481481481</v>
      </c>
      <c r="AF307" s="111">
        <v>26084</v>
      </c>
      <c r="AG307" s="123">
        <f t="shared" si="80"/>
        <v>1.3724652777777777</v>
      </c>
      <c r="AH307" s="125">
        <f t="shared" si="81"/>
        <v>1.0231597222222222</v>
      </c>
      <c r="AI307" s="5">
        <f t="shared" si="89"/>
        <v>6.2426673416927594</v>
      </c>
      <c r="AJ307">
        <f t="shared" si="64"/>
        <v>6</v>
      </c>
      <c r="AK307">
        <f t="shared" si="65"/>
        <v>14</v>
      </c>
      <c r="AL307">
        <f t="shared" si="66"/>
        <v>6</v>
      </c>
      <c r="AM307" s="7">
        <f t="shared" si="67"/>
        <v>0.2597916666666667</v>
      </c>
      <c r="AN307" s="5">
        <f t="shared" si="90"/>
        <v>17.587385639359024</v>
      </c>
      <c r="AO307">
        <f t="shared" si="68"/>
        <v>17</v>
      </c>
      <c r="AP307">
        <f t="shared" si="69"/>
        <v>35</v>
      </c>
      <c r="AQ307">
        <f t="shared" si="70"/>
        <v>17</v>
      </c>
      <c r="AR307" s="7">
        <f t="shared" si="71"/>
        <v>0.73283564814814817</v>
      </c>
    </row>
    <row r="308" spans="1:44" s="4" customFormat="1" ht="154" customHeight="1" thickBot="1" x14ac:dyDescent="0.25">
      <c r="A308" s="115">
        <f t="shared" si="91"/>
        <v>238</v>
      </c>
      <c r="B308" s="50">
        <f t="shared" si="77"/>
        <v>97</v>
      </c>
      <c r="C308" s="9">
        <v>49</v>
      </c>
      <c r="D308" s="288">
        <v>-1042</v>
      </c>
      <c r="E308" s="289"/>
      <c r="F308" s="35">
        <v>43474</v>
      </c>
      <c r="G308" s="9">
        <f t="shared" si="72"/>
        <v>1</v>
      </c>
      <c r="H308" s="9">
        <f t="shared" si="73"/>
        <v>9</v>
      </c>
      <c r="I308" s="94" t="str">
        <f t="shared" si="85"/>
        <v>AM 7th Day</v>
      </c>
      <c r="J308" s="9" t="s">
        <v>31</v>
      </c>
      <c r="K308" s="9" t="str">
        <f t="shared" si="84"/>
        <v>Day 7</v>
      </c>
      <c r="L308" s="14" t="s">
        <v>17</v>
      </c>
      <c r="M308" s="51">
        <v>0.16111111111111112</v>
      </c>
      <c r="N308" s="17">
        <f t="shared" si="92"/>
        <v>4.7222222222222235E-2</v>
      </c>
      <c r="O308" s="10" t="str">
        <f t="shared" si="87"/>
        <v/>
      </c>
      <c r="P308" s="9" t="s">
        <v>64</v>
      </c>
      <c r="Q308" s="11"/>
      <c r="R308" s="12"/>
      <c r="S308" s="11">
        <v>0.2049074074074074</v>
      </c>
      <c r="T308" s="12" t="s">
        <v>130</v>
      </c>
      <c r="U308" s="12"/>
      <c r="V308" s="11">
        <f t="shared" si="88"/>
        <v>0.23269675925925926</v>
      </c>
      <c r="W308" s="11"/>
      <c r="X308" s="11">
        <v>0.23833333333333331</v>
      </c>
      <c r="Y308" s="51">
        <v>0.23750000000000002</v>
      </c>
      <c r="Z308" s="11">
        <f t="shared" si="76"/>
        <v>0.77104166666666663</v>
      </c>
      <c r="AA308" s="57">
        <v>0.77674768518518522</v>
      </c>
      <c r="AB308" s="9"/>
      <c r="AC308" s="234"/>
      <c r="AD308" s="235"/>
      <c r="AE308" s="113">
        <v>0.47443287037037035</v>
      </c>
      <c r="AF308" s="111">
        <v>26075</v>
      </c>
      <c r="AG308" s="123">
        <f t="shared" si="80"/>
        <v>1.1775</v>
      </c>
      <c r="AH308" s="125">
        <f t="shared" si="81"/>
        <v>1.0163888888888888</v>
      </c>
      <c r="AI308" s="79">
        <f t="shared" si="89"/>
        <v>5.5976810802370158</v>
      </c>
      <c r="AJ308" s="4">
        <f t="shared" si="64"/>
        <v>5</v>
      </c>
      <c r="AK308" s="4">
        <f t="shared" si="65"/>
        <v>35</v>
      </c>
      <c r="AL308" s="4">
        <f t="shared" si="66"/>
        <v>5</v>
      </c>
      <c r="AM308" s="80">
        <f t="shared" si="67"/>
        <v>0.23269675925925926</v>
      </c>
      <c r="AN308" s="79">
        <f t="shared" si="90"/>
        <v>18.501259907598431</v>
      </c>
      <c r="AO308" s="4">
        <f t="shared" si="68"/>
        <v>18</v>
      </c>
      <c r="AP308" s="4">
        <f t="shared" si="69"/>
        <v>30</v>
      </c>
      <c r="AQ308" s="4">
        <f t="shared" si="70"/>
        <v>18</v>
      </c>
      <c r="AR308" s="80">
        <f t="shared" si="71"/>
        <v>0.77104166666666663</v>
      </c>
    </row>
    <row r="309" spans="1:44" ht="113" thickBot="1" x14ac:dyDescent="0.3">
      <c r="A309" s="115">
        <f t="shared" si="91"/>
        <v>239</v>
      </c>
      <c r="B309" s="50">
        <f>B308+1</f>
        <v>98</v>
      </c>
      <c r="C309" s="9">
        <v>50</v>
      </c>
      <c r="D309" s="161">
        <v>-1042</v>
      </c>
      <c r="E309" s="161"/>
      <c r="F309" s="35">
        <v>43651</v>
      </c>
      <c r="G309" s="9">
        <f t="shared" si="72"/>
        <v>7</v>
      </c>
      <c r="H309" s="9">
        <f t="shared" si="73"/>
        <v>5</v>
      </c>
      <c r="I309" s="94" t="str">
        <f t="shared" si="85"/>
        <v/>
      </c>
      <c r="J309" s="9" t="s">
        <v>23</v>
      </c>
      <c r="K309" s="9" t="str">
        <f t="shared" si="84"/>
        <v>Day 2</v>
      </c>
      <c r="L309" s="14" t="s">
        <v>17</v>
      </c>
      <c r="M309" s="51">
        <v>0.47083333333333338</v>
      </c>
      <c r="N309" s="15">
        <f t="shared" si="92"/>
        <v>0.35694444444444451</v>
      </c>
      <c r="O309" s="10" t="str">
        <f t="shared" si="87"/>
        <v/>
      </c>
      <c r="P309" s="9"/>
      <c r="Q309" s="11"/>
      <c r="R309" s="12"/>
      <c r="S309" s="11">
        <v>0.2598611111111111</v>
      </c>
      <c r="T309" s="20" t="s">
        <v>241</v>
      </c>
      <c r="U309" s="16" t="s">
        <v>148</v>
      </c>
      <c r="V309" s="11">
        <f t="shared" ref="V309:V324" si="93">AM309</f>
        <v>0.25770833333333332</v>
      </c>
      <c r="W309" s="11"/>
      <c r="X309" s="11"/>
      <c r="Y309" s="51">
        <v>0.26597222222222222</v>
      </c>
      <c r="Z309" s="11">
        <f t="shared" si="76"/>
        <v>0.73144675925925917</v>
      </c>
      <c r="AA309" s="9"/>
      <c r="AB309" s="9"/>
      <c r="AC309" s="202"/>
      <c r="AD309" s="202"/>
      <c r="AE309" s="113">
        <v>0.78471064814814817</v>
      </c>
      <c r="AF309" s="111">
        <v>26066</v>
      </c>
      <c r="AG309" s="123">
        <f t="shared" si="80"/>
        <v>1.4878819444444444</v>
      </c>
      <c r="AH309" s="125">
        <f t="shared" si="81"/>
        <v>1.017048611111111</v>
      </c>
      <c r="AI309" s="5">
        <f t="shared" si="89"/>
        <v>6.1913441341839279</v>
      </c>
      <c r="AJ309">
        <f t="shared" si="64"/>
        <v>6</v>
      </c>
      <c r="AK309">
        <f t="shared" si="65"/>
        <v>11</v>
      </c>
      <c r="AL309">
        <f t="shared" si="66"/>
        <v>6</v>
      </c>
      <c r="AM309" s="7">
        <f t="shared" si="67"/>
        <v>0.25770833333333332</v>
      </c>
      <c r="AN309" s="5">
        <f t="shared" si="90"/>
        <v>17.554233474271633</v>
      </c>
      <c r="AO309">
        <f t="shared" si="68"/>
        <v>17</v>
      </c>
      <c r="AP309">
        <f t="shared" si="69"/>
        <v>33</v>
      </c>
      <c r="AQ309">
        <f t="shared" si="70"/>
        <v>17</v>
      </c>
      <c r="AR309" s="7">
        <f t="shared" si="71"/>
        <v>0.73144675925925917</v>
      </c>
    </row>
    <row r="310" spans="1:44" ht="17" thickBot="1" x14ac:dyDescent="0.3">
      <c r="A310" s="115">
        <f t="shared" si="91"/>
        <v>240</v>
      </c>
      <c r="B310" s="50">
        <f t="shared" si="77"/>
        <v>99</v>
      </c>
      <c r="C310" s="39"/>
      <c r="D310" s="161">
        <v>-1042</v>
      </c>
      <c r="E310" s="161"/>
      <c r="F310" s="35">
        <v>43829</v>
      </c>
      <c r="G310" s="9">
        <f t="shared" si="72"/>
        <v>12</v>
      </c>
      <c r="H310" s="9">
        <f t="shared" si="73"/>
        <v>30</v>
      </c>
      <c r="I310" s="94" t="str">
        <f t="shared" si="85"/>
        <v/>
      </c>
      <c r="J310" s="38" t="s">
        <v>28</v>
      </c>
      <c r="K310" s="9" t="str">
        <f t="shared" si="84"/>
        <v>Day 6</v>
      </c>
      <c r="L310" s="14" t="s">
        <v>19</v>
      </c>
      <c r="M310" s="51">
        <v>0.68263888888888891</v>
      </c>
      <c r="N310" s="10" t="str">
        <f t="shared" si="92"/>
        <v/>
      </c>
      <c r="O310" s="17">
        <f t="shared" si="87"/>
        <v>0.56874999999999998</v>
      </c>
      <c r="P310" s="9"/>
      <c r="Q310" s="11"/>
      <c r="R310" s="12"/>
      <c r="S310" s="11">
        <v>0.22511574074074073</v>
      </c>
      <c r="T310" s="12" t="s">
        <v>130</v>
      </c>
      <c r="U310" s="12"/>
      <c r="V310" s="11">
        <f t="shared" si="93"/>
        <v>0.22991898148148149</v>
      </c>
      <c r="W310" s="11"/>
      <c r="X310" s="11"/>
      <c r="Y310" s="56"/>
      <c r="Z310" s="11">
        <f t="shared" si="76"/>
        <v>0.76687500000000008</v>
      </c>
      <c r="AA310" s="9"/>
      <c r="AB310" s="9"/>
      <c r="AC310" s="202"/>
      <c r="AD310" s="202"/>
      <c r="AE310" s="113">
        <v>0.98909722222222218</v>
      </c>
      <c r="AF310" s="111">
        <v>26057</v>
      </c>
      <c r="AG310" s="123">
        <f t="shared" si="80"/>
        <v>1.692372685185185</v>
      </c>
      <c r="AH310" s="125">
        <f t="shared" si="81"/>
        <v>1.0097337962962962</v>
      </c>
      <c r="AI310" s="5">
        <f t="shared" si="89"/>
        <v>5.5332535336904103</v>
      </c>
      <c r="AJ310">
        <f t="shared" si="64"/>
        <v>5</v>
      </c>
      <c r="AK310">
        <f t="shared" si="65"/>
        <v>31</v>
      </c>
      <c r="AL310">
        <f t="shared" si="66"/>
        <v>5</v>
      </c>
      <c r="AM310" s="7">
        <f t="shared" si="67"/>
        <v>0.22991898148148149</v>
      </c>
      <c r="AN310" s="5">
        <f t="shared" si="90"/>
        <v>18.409314137482312</v>
      </c>
      <c r="AO310">
        <f t="shared" si="68"/>
        <v>18</v>
      </c>
      <c r="AP310">
        <f t="shared" si="69"/>
        <v>24</v>
      </c>
      <c r="AQ310">
        <f t="shared" si="70"/>
        <v>18</v>
      </c>
      <c r="AR310" s="7">
        <f t="shared" si="71"/>
        <v>0.76687500000000008</v>
      </c>
    </row>
    <row r="311" spans="1:44" ht="65" thickBot="1" x14ac:dyDescent="0.3">
      <c r="A311" s="115">
        <f t="shared" si="91"/>
        <v>241</v>
      </c>
      <c r="B311" s="61">
        <f t="shared" si="77"/>
        <v>100</v>
      </c>
      <c r="C311" s="14">
        <v>51</v>
      </c>
      <c r="D311" s="165">
        <v>-1041</v>
      </c>
      <c r="E311" s="165"/>
      <c r="F311" s="36">
        <v>43640</v>
      </c>
      <c r="G311" s="14">
        <f t="shared" si="72"/>
        <v>6</v>
      </c>
      <c r="H311" s="14">
        <f t="shared" si="73"/>
        <v>24</v>
      </c>
      <c r="I311" s="97" t="str">
        <f t="shared" si="85"/>
        <v>PM Friday</v>
      </c>
      <c r="J311" s="21" t="s">
        <v>18</v>
      </c>
      <c r="K311" s="21" t="str">
        <f t="shared" si="84"/>
        <v>Day 7</v>
      </c>
      <c r="L311" s="14" t="s">
        <v>19</v>
      </c>
      <c r="M311" s="51">
        <v>0.89027777777777783</v>
      </c>
      <c r="N311" s="10" t="str">
        <f t="shared" si="92"/>
        <v/>
      </c>
      <c r="O311" s="15">
        <f t="shared" si="87"/>
        <v>0.77638888888888891</v>
      </c>
      <c r="P311" s="9"/>
      <c r="Q311" s="18"/>
      <c r="R311" s="16" t="s">
        <v>232</v>
      </c>
      <c r="S311" s="18">
        <v>0.23952546296296295</v>
      </c>
      <c r="T311" s="16" t="s">
        <v>130</v>
      </c>
      <c r="U311" s="16" t="s">
        <v>148</v>
      </c>
      <c r="V311" s="11">
        <f t="shared" si="93"/>
        <v>0.25562499999999999</v>
      </c>
      <c r="W311" s="11"/>
      <c r="X311" s="11"/>
      <c r="Y311" s="9"/>
      <c r="Z311" s="11">
        <f t="shared" si="76"/>
        <v>0.73075231481481484</v>
      </c>
      <c r="AA311" s="51"/>
      <c r="AB311" s="51">
        <v>0.73819444444444438</v>
      </c>
      <c r="AC311" s="268" t="s">
        <v>240</v>
      </c>
      <c r="AD311" s="269"/>
      <c r="AE311" s="113">
        <v>0.19819444444444445</v>
      </c>
      <c r="AF311" s="111">
        <v>26048</v>
      </c>
      <c r="AG311" s="123">
        <f t="shared" si="80"/>
        <v>0.90157407407407397</v>
      </c>
      <c r="AH311" s="125">
        <f t="shared" si="81"/>
        <v>1.1296296296296138E-2</v>
      </c>
      <c r="AI311" s="5">
        <f t="shared" si="89"/>
        <v>6.1376037983255758</v>
      </c>
      <c r="AJ311">
        <f t="shared" si="64"/>
        <v>6</v>
      </c>
      <c r="AK311">
        <f t="shared" si="65"/>
        <v>8</v>
      </c>
      <c r="AL311">
        <f t="shared" si="66"/>
        <v>6</v>
      </c>
      <c r="AM311" s="7">
        <f t="shared" si="67"/>
        <v>0.25562499999999999</v>
      </c>
      <c r="AN311" s="5">
        <f t="shared" si="90"/>
        <v>17.548774901440211</v>
      </c>
      <c r="AO311">
        <f t="shared" si="68"/>
        <v>17</v>
      </c>
      <c r="AP311">
        <f t="shared" si="69"/>
        <v>32</v>
      </c>
      <c r="AQ311">
        <f t="shared" si="70"/>
        <v>17</v>
      </c>
      <c r="AR311" s="7">
        <f t="shared" si="71"/>
        <v>0.73075231481481484</v>
      </c>
    </row>
    <row r="312" spans="1:44" ht="17" thickBot="1" x14ac:dyDescent="0.3">
      <c r="A312" s="115">
        <f t="shared" si="91"/>
        <v>242</v>
      </c>
      <c r="B312" s="50">
        <f t="shared" si="77"/>
        <v>101</v>
      </c>
      <c r="C312" s="39"/>
      <c r="D312" s="161">
        <v>-1041</v>
      </c>
      <c r="E312" s="161"/>
      <c r="F312" s="35">
        <v>43818</v>
      </c>
      <c r="G312" s="9">
        <f t="shared" ref="G312:G367" si="94">MONTH(F312)</f>
        <v>12</v>
      </c>
      <c r="H312" s="9">
        <f t="shared" ref="H312:H367" si="95">DAY(F312)</f>
        <v>19</v>
      </c>
      <c r="I312" s="94" t="str">
        <f t="shared" si="85"/>
        <v/>
      </c>
      <c r="J312" s="38" t="s">
        <v>23</v>
      </c>
      <c r="K312" s="9" t="str">
        <f t="shared" si="84"/>
        <v>Day 3</v>
      </c>
      <c r="L312" s="8" t="s">
        <v>24</v>
      </c>
      <c r="M312" s="51">
        <v>0.90833333333333333</v>
      </c>
      <c r="N312" s="10" t="str">
        <f t="shared" si="92"/>
        <v/>
      </c>
      <c r="O312" s="10">
        <f t="shared" ref="O312:O343" si="96">IF(($M312-$AF$46)&gt;$AG$48,IF(($M312-$AF$46)&gt;$AG$46,$M312-$AF$46,""),IF($AF$47-$AF$46+$M312+$AG$47&gt;$AG$46,($AF$47-$AF$46+$M312+$AG$47),""))</f>
        <v>0.7944444444444444</v>
      </c>
      <c r="P312" s="9"/>
      <c r="Q312" s="11"/>
      <c r="R312" s="12"/>
      <c r="S312" s="11">
        <v>0.2165162037037037</v>
      </c>
      <c r="T312" s="12" t="s">
        <v>130</v>
      </c>
      <c r="U312" s="12"/>
      <c r="V312" s="11">
        <f t="shared" si="93"/>
        <v>0.2285300925925926</v>
      </c>
      <c r="W312" s="11"/>
      <c r="X312" s="11"/>
      <c r="Y312" s="9"/>
      <c r="Z312" s="11">
        <f t="shared" ref="Z312:Z367" si="97">AR312</f>
        <v>0.76270833333333332</v>
      </c>
      <c r="AA312" s="57"/>
      <c r="AB312" s="57">
        <v>0.76940972222222215</v>
      </c>
      <c r="AC312" s="202"/>
      <c r="AD312" s="202"/>
      <c r="AE312" s="113">
        <v>0.20841435185185186</v>
      </c>
      <c r="AF312" s="111">
        <v>26039</v>
      </c>
      <c r="AG312" s="123">
        <f t="shared" si="80"/>
        <v>0.91120370370370374</v>
      </c>
      <c r="AH312" s="125">
        <f t="shared" si="81"/>
        <v>2.870370370370412E-3</v>
      </c>
      <c r="AI312" s="5">
        <f t="shared" si="89"/>
        <v>5.4908635644268573</v>
      </c>
      <c r="AJ312">
        <f t="shared" ref="AJ312:AJ367" si="98">INT(AI312)</f>
        <v>5</v>
      </c>
      <c r="AK312">
        <f t="shared" ref="AK312:AK367" si="99">INT((AI312-AJ312)*60)</f>
        <v>29</v>
      </c>
      <c r="AL312">
        <f t="shared" ref="AL312:AL367" si="100">INT(AI312-((AI312-(AJ312/60)*60)/60)*60)</f>
        <v>5</v>
      </c>
      <c r="AM312" s="7">
        <f t="shared" ref="AM312:AM367" si="101">TIME(AJ312,AK312,AL312)</f>
        <v>0.2285300925925926</v>
      </c>
      <c r="AN312" s="5">
        <f t="shared" si="90"/>
        <v>18.303558582952437</v>
      </c>
      <c r="AO312">
        <f t="shared" ref="AO312:AO367" si="102">INT(AN312)</f>
        <v>18</v>
      </c>
      <c r="AP312">
        <f t="shared" ref="AP312:AP367" si="103">INT((AN312-AO312)*60)</f>
        <v>18</v>
      </c>
      <c r="AQ312">
        <f t="shared" ref="AQ312:AQ367" si="104">INT(AN312-((AN312-(AO312/60)*60)/60)*60)</f>
        <v>18</v>
      </c>
      <c r="AR312" s="7">
        <f t="shared" ref="AR312:AR367" si="105">TIME(AO312,AP312,AQ312)</f>
        <v>0.76270833333333332</v>
      </c>
    </row>
    <row r="313" spans="1:44" ht="17" thickBot="1" x14ac:dyDescent="0.3">
      <c r="A313" s="115">
        <f t="shared" si="91"/>
        <v>243</v>
      </c>
      <c r="B313" s="50">
        <f t="shared" ref="B313:B368" si="106">B312+1</f>
        <v>102</v>
      </c>
      <c r="C313" s="39"/>
      <c r="D313" s="161">
        <v>-1040</v>
      </c>
      <c r="E313" s="161"/>
      <c r="F313" s="35">
        <v>43600</v>
      </c>
      <c r="G313" s="9">
        <f t="shared" si="94"/>
        <v>5</v>
      </c>
      <c r="H313" s="9">
        <f t="shared" si="95"/>
        <v>15</v>
      </c>
      <c r="I313" s="94" t="str">
        <f t="shared" si="85"/>
        <v/>
      </c>
      <c r="J313" s="38" t="s">
        <v>25</v>
      </c>
      <c r="K313" s="9" t="str">
        <f t="shared" si="84"/>
        <v>Day 3</v>
      </c>
      <c r="L313" s="8" t="s">
        <v>24</v>
      </c>
      <c r="M313" s="51">
        <v>0.26319444444444445</v>
      </c>
      <c r="N313" s="10">
        <f t="shared" si="92"/>
        <v>0.14930555555555558</v>
      </c>
      <c r="O313" s="10" t="str">
        <f t="shared" si="96"/>
        <v/>
      </c>
      <c r="P313" s="9"/>
      <c r="Q313" s="11"/>
      <c r="R313" s="12" t="s">
        <v>130</v>
      </c>
      <c r="S313" s="11">
        <v>0.25937499999999997</v>
      </c>
      <c r="T313" s="12" t="s">
        <v>130</v>
      </c>
      <c r="U313" s="12"/>
      <c r="V313" s="11">
        <f t="shared" si="93"/>
        <v>0.2507638888888889</v>
      </c>
      <c r="W313" s="11"/>
      <c r="X313" s="11"/>
      <c r="Y313" s="9"/>
      <c r="Z313" s="11">
        <f t="shared" si="97"/>
        <v>0.74047453703703703</v>
      </c>
      <c r="AA313" s="56"/>
      <c r="AB313" s="56"/>
      <c r="AC313" s="202"/>
      <c r="AD313" s="202"/>
      <c r="AE313" s="113">
        <v>0.5819212962962963</v>
      </c>
      <c r="AF313" s="111">
        <v>26032</v>
      </c>
      <c r="AG313" s="123">
        <f t="shared" si="80"/>
        <v>1.2847916666666666</v>
      </c>
      <c r="AH313" s="125">
        <f t="shared" si="81"/>
        <v>1.021597222222222</v>
      </c>
      <c r="AI313" s="5">
        <f t="shared" si="89"/>
        <v>6.030155113390701</v>
      </c>
      <c r="AJ313">
        <f t="shared" si="98"/>
        <v>6</v>
      </c>
      <c r="AK313">
        <f t="shared" si="99"/>
        <v>1</v>
      </c>
      <c r="AL313">
        <f t="shared" si="100"/>
        <v>6</v>
      </c>
      <c r="AM313" s="7">
        <f t="shared" si="101"/>
        <v>0.2507638888888889</v>
      </c>
      <c r="AN313" s="5">
        <f t="shared" si="90"/>
        <v>17.779298524007608</v>
      </c>
      <c r="AO313">
        <f t="shared" si="102"/>
        <v>17</v>
      </c>
      <c r="AP313">
        <f t="shared" si="103"/>
        <v>46</v>
      </c>
      <c r="AQ313">
        <f t="shared" si="104"/>
        <v>17</v>
      </c>
      <c r="AR313" s="7">
        <f t="shared" si="105"/>
        <v>0.74047453703703703</v>
      </c>
    </row>
    <row r="314" spans="1:44" ht="17" thickBot="1" x14ac:dyDescent="0.3">
      <c r="A314" s="115">
        <f t="shared" si="91"/>
        <v>244</v>
      </c>
      <c r="B314" s="50">
        <f t="shared" si="106"/>
        <v>103</v>
      </c>
      <c r="C314" s="39"/>
      <c r="D314" s="161">
        <v>-1040</v>
      </c>
      <c r="E314" s="161"/>
      <c r="F314" s="35">
        <v>43629</v>
      </c>
      <c r="G314" s="9">
        <f t="shared" si="94"/>
        <v>6</v>
      </c>
      <c r="H314" s="9">
        <f t="shared" si="95"/>
        <v>13</v>
      </c>
      <c r="I314" s="94" t="str">
        <f t="shared" si="85"/>
        <v/>
      </c>
      <c r="J314" s="38" t="s">
        <v>16</v>
      </c>
      <c r="K314" s="9" t="str">
        <f t="shared" si="84"/>
        <v>Day 4</v>
      </c>
      <c r="L314" s="8" t="s">
        <v>24</v>
      </c>
      <c r="M314" s="51">
        <v>0.55069444444444449</v>
      </c>
      <c r="N314" s="10">
        <f t="shared" si="92"/>
        <v>0.43680555555555561</v>
      </c>
      <c r="O314" s="10" t="str">
        <f t="shared" si="96"/>
        <v/>
      </c>
      <c r="P314" s="9"/>
      <c r="Q314" s="11"/>
      <c r="R314" s="12"/>
      <c r="S314" s="11">
        <v>0.25086805555555552</v>
      </c>
      <c r="T314" s="12" t="s">
        <v>130</v>
      </c>
      <c r="U314" s="12"/>
      <c r="V314" s="11">
        <f t="shared" si="93"/>
        <v>0.25354166666666667</v>
      </c>
      <c r="W314" s="11"/>
      <c r="X314" s="11"/>
      <c r="Y314" s="9"/>
      <c r="Z314" s="11">
        <f t="shared" si="97"/>
        <v>0.73214120370370372</v>
      </c>
      <c r="AA314" s="56"/>
      <c r="AB314" s="56"/>
      <c r="AC314" s="202"/>
      <c r="AD314" s="202"/>
      <c r="AE314" s="113">
        <v>0.85259259259259268</v>
      </c>
      <c r="AF314" s="111">
        <v>26030</v>
      </c>
      <c r="AG314" s="123">
        <f t="shared" si="80"/>
        <v>1.5554861111111113</v>
      </c>
      <c r="AH314" s="125">
        <f t="shared" si="81"/>
        <v>1.0047916666666667</v>
      </c>
      <c r="AI314" s="5">
        <f t="shared" si="89"/>
        <v>6.0939821314706846</v>
      </c>
      <c r="AJ314">
        <f t="shared" si="98"/>
        <v>6</v>
      </c>
      <c r="AK314">
        <f t="shared" si="99"/>
        <v>5</v>
      </c>
      <c r="AL314">
        <f t="shared" si="100"/>
        <v>6</v>
      </c>
      <c r="AM314" s="7">
        <f t="shared" si="101"/>
        <v>0.25354166666666667</v>
      </c>
      <c r="AN314" s="5">
        <f t="shared" si="90"/>
        <v>17.571862190235009</v>
      </c>
      <c r="AO314">
        <f t="shared" si="102"/>
        <v>17</v>
      </c>
      <c r="AP314">
        <f t="shared" si="103"/>
        <v>34</v>
      </c>
      <c r="AQ314">
        <f t="shared" si="104"/>
        <v>17</v>
      </c>
      <c r="AR314" s="7">
        <f t="shared" si="105"/>
        <v>0.73214120370370372</v>
      </c>
    </row>
    <row r="315" spans="1:44" ht="17" thickBot="1" x14ac:dyDescent="0.3">
      <c r="A315" s="115">
        <f t="shared" si="91"/>
        <v>245</v>
      </c>
      <c r="B315" s="50">
        <f t="shared" si="106"/>
        <v>104</v>
      </c>
      <c r="C315" s="39"/>
      <c r="D315" s="161">
        <v>-1040</v>
      </c>
      <c r="E315" s="161"/>
      <c r="F315" s="35">
        <v>43777</v>
      </c>
      <c r="G315" s="9">
        <f t="shared" si="94"/>
        <v>11</v>
      </c>
      <c r="H315" s="9">
        <f t="shared" si="95"/>
        <v>8</v>
      </c>
      <c r="I315" s="94" t="str">
        <f t="shared" si="85"/>
        <v/>
      </c>
      <c r="J315" s="38" t="s">
        <v>28</v>
      </c>
      <c r="K315" s="9" t="str">
        <f t="shared" si="84"/>
        <v>Day 6</v>
      </c>
      <c r="L315" s="8" t="s">
        <v>24</v>
      </c>
      <c r="M315" s="51">
        <v>6.9444444444444434E-2</v>
      </c>
      <c r="N315" s="10" t="str">
        <f t="shared" si="92"/>
        <v/>
      </c>
      <c r="O315" s="10">
        <f t="shared" si="96"/>
        <v>0.95623842592592578</v>
      </c>
      <c r="P315" s="9"/>
      <c r="Q315" s="11"/>
      <c r="R315" s="12"/>
      <c r="S315" s="11">
        <v>0.24028935185185185</v>
      </c>
      <c r="T315" s="12" t="s">
        <v>130</v>
      </c>
      <c r="U315" s="12"/>
      <c r="V315" s="11">
        <f t="shared" si="93"/>
        <v>0.23408564814814814</v>
      </c>
      <c r="W315" s="11"/>
      <c r="X315" s="11"/>
      <c r="Y315" s="9"/>
      <c r="Z315" s="11">
        <f t="shared" si="97"/>
        <v>0.75090277777777781</v>
      </c>
      <c r="AA315" s="56"/>
      <c r="AB315" s="56"/>
      <c r="AC315" s="202"/>
      <c r="AD315" s="202"/>
      <c r="AE315" s="113">
        <v>0.38883101851851848</v>
      </c>
      <c r="AF315" s="111">
        <v>26023</v>
      </c>
      <c r="AG315" s="123">
        <f t="shared" si="80"/>
        <v>1.0918055555555555</v>
      </c>
      <c r="AH315" s="125">
        <f t="shared" si="81"/>
        <v>1.0223611111111111</v>
      </c>
      <c r="AI315" s="5">
        <f t="shared" si="89"/>
        <v>5.6261911664023634</v>
      </c>
      <c r="AJ315">
        <f t="shared" si="98"/>
        <v>5</v>
      </c>
      <c r="AK315">
        <f t="shared" si="99"/>
        <v>37</v>
      </c>
      <c r="AL315">
        <f t="shared" si="100"/>
        <v>5</v>
      </c>
      <c r="AM315" s="7">
        <f t="shared" si="101"/>
        <v>0.23408564814814814</v>
      </c>
      <c r="AN315" s="5">
        <f t="shared" si="90"/>
        <v>18.02632104815736</v>
      </c>
      <c r="AO315">
        <f t="shared" si="102"/>
        <v>18</v>
      </c>
      <c r="AP315">
        <f t="shared" si="103"/>
        <v>1</v>
      </c>
      <c r="AQ315">
        <f t="shared" si="104"/>
        <v>18</v>
      </c>
      <c r="AR315" s="7">
        <f t="shared" si="105"/>
        <v>0.75090277777777781</v>
      </c>
    </row>
    <row r="316" spans="1:44" ht="186" customHeight="1" thickBot="1" x14ac:dyDescent="0.3">
      <c r="A316" s="115">
        <f t="shared" si="91"/>
        <v>246</v>
      </c>
      <c r="B316" s="50">
        <f t="shared" si="106"/>
        <v>105</v>
      </c>
      <c r="C316" s="9">
        <v>52</v>
      </c>
      <c r="D316" s="161">
        <v>-1039</v>
      </c>
      <c r="E316" s="161"/>
      <c r="F316" s="35">
        <v>43589</v>
      </c>
      <c r="G316" s="9">
        <f t="shared" si="94"/>
        <v>5</v>
      </c>
      <c r="H316" s="9">
        <f t="shared" si="95"/>
        <v>4</v>
      </c>
      <c r="I316" s="94" t="str">
        <f t="shared" si="85"/>
        <v>PM Saturday</v>
      </c>
      <c r="J316" s="9" t="s">
        <v>31</v>
      </c>
      <c r="K316" s="9" t="str">
        <f t="shared" si="84"/>
        <v>Day 1</v>
      </c>
      <c r="L316" s="14" t="s">
        <v>17</v>
      </c>
      <c r="M316" s="51">
        <v>0.94166666666666676</v>
      </c>
      <c r="N316" s="10" t="str">
        <f t="shared" si="92"/>
        <v/>
      </c>
      <c r="O316" s="15">
        <f t="shared" si="96"/>
        <v>0.82777777777777783</v>
      </c>
      <c r="P316" s="9" t="s">
        <v>65</v>
      </c>
      <c r="Q316" s="11"/>
      <c r="R316" s="20" t="s">
        <v>237</v>
      </c>
      <c r="S316" s="11">
        <v>0.23090277777777779</v>
      </c>
      <c r="T316" s="12" t="s">
        <v>130</v>
      </c>
      <c r="U316" s="16" t="s">
        <v>148</v>
      </c>
      <c r="V316" s="11">
        <f t="shared" si="93"/>
        <v>0.2507638888888889</v>
      </c>
      <c r="W316" s="11"/>
      <c r="X316" s="11"/>
      <c r="Y316" s="9"/>
      <c r="Z316" s="11">
        <f t="shared" si="97"/>
        <v>0.74603009259259256</v>
      </c>
      <c r="AA316" s="51"/>
      <c r="AB316" s="51">
        <v>0.73958333333333337</v>
      </c>
      <c r="AC316" s="202"/>
      <c r="AD316" s="202"/>
      <c r="AE316" s="113">
        <v>0.25686342592592593</v>
      </c>
      <c r="AF316" s="111">
        <v>26014</v>
      </c>
      <c r="AG316" s="123">
        <f t="shared" si="80"/>
        <v>0.95994212962962955</v>
      </c>
      <c r="AH316" s="125">
        <f t="shared" si="81"/>
        <v>1.8275462962962785E-2</v>
      </c>
      <c r="AI316" s="5">
        <f t="shared" si="89"/>
        <v>6.0292852714481215</v>
      </c>
      <c r="AJ316">
        <f t="shared" si="98"/>
        <v>6</v>
      </c>
      <c r="AK316">
        <f t="shared" si="99"/>
        <v>1</v>
      </c>
      <c r="AL316">
        <f t="shared" si="100"/>
        <v>6</v>
      </c>
      <c r="AM316" s="7">
        <f t="shared" si="101"/>
        <v>0.2507638888888889</v>
      </c>
      <c r="AN316" s="5">
        <f t="shared" si="90"/>
        <v>17.903725303744885</v>
      </c>
      <c r="AO316">
        <f t="shared" si="102"/>
        <v>17</v>
      </c>
      <c r="AP316">
        <f t="shared" si="103"/>
        <v>54</v>
      </c>
      <c r="AQ316">
        <f t="shared" si="104"/>
        <v>17</v>
      </c>
      <c r="AR316" s="7">
        <f t="shared" si="105"/>
        <v>0.74603009259259256</v>
      </c>
    </row>
    <row r="317" spans="1:44" ht="226" customHeight="1" thickBot="1" x14ac:dyDescent="0.3">
      <c r="A317" s="115">
        <f t="shared" si="91"/>
        <v>247</v>
      </c>
      <c r="B317" s="50">
        <f t="shared" si="106"/>
        <v>106</v>
      </c>
      <c r="C317" s="9">
        <v>53</v>
      </c>
      <c r="D317" s="161">
        <v>-1039</v>
      </c>
      <c r="E317" s="161"/>
      <c r="F317" s="35">
        <v>43766</v>
      </c>
      <c r="G317" s="9">
        <f t="shared" si="94"/>
        <v>10</v>
      </c>
      <c r="H317" s="9">
        <f t="shared" si="95"/>
        <v>28</v>
      </c>
      <c r="I317" s="94" t="str">
        <f t="shared" si="85"/>
        <v/>
      </c>
      <c r="J317" s="9" t="s">
        <v>23</v>
      </c>
      <c r="K317" s="9" t="str">
        <f t="shared" si="84"/>
        <v>Day 2</v>
      </c>
      <c r="L317" s="14" t="s">
        <v>17</v>
      </c>
      <c r="M317" s="51">
        <v>0.24652777777777779</v>
      </c>
      <c r="N317" s="17">
        <f t="shared" si="92"/>
        <v>0.13263888888888892</v>
      </c>
      <c r="O317" s="10" t="str">
        <f t="shared" si="96"/>
        <v/>
      </c>
      <c r="P317" s="9" t="s">
        <v>66</v>
      </c>
      <c r="Q317" s="11"/>
      <c r="R317" s="12" t="s">
        <v>130</v>
      </c>
      <c r="S317" s="11">
        <v>0.23914351851851853</v>
      </c>
      <c r="T317" s="12" t="s">
        <v>137</v>
      </c>
      <c r="U317" s="12"/>
      <c r="V317" s="11">
        <f t="shared" si="93"/>
        <v>0.23825231481481482</v>
      </c>
      <c r="W317" s="11"/>
      <c r="X317" s="11"/>
      <c r="Y317" s="51">
        <v>0.22777777777777777</v>
      </c>
      <c r="Z317" s="11">
        <f t="shared" si="97"/>
        <v>0.74950231481481477</v>
      </c>
      <c r="AA317" s="9"/>
      <c r="AB317" s="9"/>
      <c r="AC317" s="202"/>
      <c r="AD317" s="202"/>
      <c r="AE317" s="113">
        <v>0.56059027777777781</v>
      </c>
      <c r="AF317" s="111">
        <v>26005</v>
      </c>
      <c r="AG317" s="123">
        <f t="shared" si="80"/>
        <v>1.2637731481481482</v>
      </c>
      <c r="AH317" s="125">
        <f t="shared" si="81"/>
        <v>1.0172453703703703</v>
      </c>
      <c r="AI317" s="5">
        <f t="shared" si="89"/>
        <v>5.7270035097978313</v>
      </c>
      <c r="AJ317">
        <f t="shared" si="98"/>
        <v>5</v>
      </c>
      <c r="AK317">
        <f t="shared" si="99"/>
        <v>43</v>
      </c>
      <c r="AL317">
        <f t="shared" si="100"/>
        <v>5</v>
      </c>
      <c r="AM317" s="7">
        <f t="shared" si="101"/>
        <v>0.23825231481481482</v>
      </c>
      <c r="AN317" s="5">
        <f t="shared" si="90"/>
        <v>17.987804492467657</v>
      </c>
      <c r="AO317">
        <f t="shared" si="102"/>
        <v>17</v>
      </c>
      <c r="AP317">
        <f t="shared" si="103"/>
        <v>59</v>
      </c>
      <c r="AQ317">
        <f t="shared" si="104"/>
        <v>17</v>
      </c>
      <c r="AR317" s="7">
        <f t="shared" si="105"/>
        <v>0.74950231481481477</v>
      </c>
    </row>
    <row r="318" spans="1:44" ht="81" thickBot="1" x14ac:dyDescent="0.3">
      <c r="A318" s="115">
        <f t="shared" si="91"/>
        <v>248</v>
      </c>
      <c r="B318" s="62">
        <f t="shared" si="106"/>
        <v>107</v>
      </c>
      <c r="C318" s="21">
        <v>54</v>
      </c>
      <c r="D318" s="210">
        <v>-1038</v>
      </c>
      <c r="E318" s="210"/>
      <c r="F318" s="46">
        <v>43579</v>
      </c>
      <c r="G318" s="21">
        <f t="shared" si="94"/>
        <v>4</v>
      </c>
      <c r="H318" s="21">
        <f t="shared" si="95"/>
        <v>24</v>
      </c>
      <c r="I318" s="94" t="str">
        <f t="shared" si="85"/>
        <v/>
      </c>
      <c r="J318" s="21" t="s">
        <v>28</v>
      </c>
      <c r="K318" s="21" t="str">
        <f t="shared" si="84"/>
        <v>Day 5</v>
      </c>
      <c r="L318" s="14" t="s">
        <v>19</v>
      </c>
      <c r="M318" s="51">
        <v>0.40208333333333335</v>
      </c>
      <c r="N318" s="15">
        <f t="shared" si="92"/>
        <v>0.28819444444444448</v>
      </c>
      <c r="O318" s="10" t="str">
        <f t="shared" si="96"/>
        <v/>
      </c>
      <c r="P318" s="9"/>
      <c r="Q318" s="18"/>
      <c r="R318" s="16" t="s">
        <v>130</v>
      </c>
      <c r="S318" s="18">
        <v>0.25275462962962963</v>
      </c>
      <c r="T318" s="16" t="s">
        <v>238</v>
      </c>
      <c r="U318" s="16" t="s">
        <v>148</v>
      </c>
      <c r="V318" s="11">
        <f t="shared" si="93"/>
        <v>0.25145833333333334</v>
      </c>
      <c r="W318" s="11"/>
      <c r="X318" s="11"/>
      <c r="Y318" s="51">
        <v>0.25486111111111109</v>
      </c>
      <c r="Z318" s="11">
        <f t="shared" si="97"/>
        <v>0.75090277777777781</v>
      </c>
      <c r="AA318" s="9"/>
      <c r="AB318" s="9"/>
      <c r="AC318" s="231" t="s">
        <v>239</v>
      </c>
      <c r="AD318" s="232"/>
      <c r="AE318" s="113">
        <v>0.71125000000000005</v>
      </c>
      <c r="AF318" s="111">
        <v>25997</v>
      </c>
      <c r="AG318" s="123">
        <f t="shared" si="80"/>
        <v>1.4145254629629631</v>
      </c>
      <c r="AH318" s="125">
        <f t="shared" si="81"/>
        <v>1.0124421296296298</v>
      </c>
      <c r="AI318" s="5">
        <f t="shared" si="89"/>
        <v>6.0351668126306643</v>
      </c>
      <c r="AJ318">
        <f t="shared" si="98"/>
        <v>6</v>
      </c>
      <c r="AK318">
        <f t="shared" si="99"/>
        <v>2</v>
      </c>
      <c r="AL318">
        <f t="shared" si="100"/>
        <v>6</v>
      </c>
      <c r="AM318" s="7">
        <f t="shared" si="101"/>
        <v>0.25145833333333334</v>
      </c>
      <c r="AN318" s="5">
        <f t="shared" si="90"/>
        <v>18.028895838174922</v>
      </c>
      <c r="AO318">
        <f t="shared" si="102"/>
        <v>18</v>
      </c>
      <c r="AP318">
        <f t="shared" si="103"/>
        <v>1</v>
      </c>
      <c r="AQ318">
        <f t="shared" si="104"/>
        <v>18</v>
      </c>
      <c r="AR318" s="7">
        <f t="shared" si="105"/>
        <v>0.75090277777777781</v>
      </c>
    </row>
    <row r="319" spans="1:44" ht="61" thickBot="1" x14ac:dyDescent="0.3">
      <c r="A319" s="115">
        <f t="shared" si="91"/>
        <v>249</v>
      </c>
      <c r="B319" s="50">
        <f t="shared" si="106"/>
        <v>108</v>
      </c>
      <c r="C319" s="39"/>
      <c r="D319" s="161">
        <v>-1038</v>
      </c>
      <c r="E319" s="161"/>
      <c r="F319" s="35">
        <v>43755</v>
      </c>
      <c r="G319" s="9">
        <f t="shared" si="94"/>
        <v>10</v>
      </c>
      <c r="H319" s="9">
        <f t="shared" si="95"/>
        <v>17</v>
      </c>
      <c r="I319" s="94" t="str">
        <f t="shared" si="85"/>
        <v>PM Friday</v>
      </c>
      <c r="J319" s="38" t="s">
        <v>18</v>
      </c>
      <c r="K319" s="9" t="str">
        <f t="shared" si="84"/>
        <v>Day 7</v>
      </c>
      <c r="L319" s="14" t="s">
        <v>17</v>
      </c>
      <c r="M319" s="51">
        <v>0.7284722222222223</v>
      </c>
      <c r="N319" s="10" t="str">
        <f t="shared" si="92"/>
        <v/>
      </c>
      <c r="O319" s="17">
        <f t="shared" si="96"/>
        <v>0.61458333333333337</v>
      </c>
      <c r="P319" s="9"/>
      <c r="Q319" s="11"/>
      <c r="R319" s="12"/>
      <c r="S319" s="11">
        <v>0.2694212962962963</v>
      </c>
      <c r="T319" s="12" t="s">
        <v>130</v>
      </c>
      <c r="U319" s="12"/>
      <c r="V319" s="11">
        <f t="shared" si="93"/>
        <v>0.24311342592592591</v>
      </c>
      <c r="W319" s="11"/>
      <c r="X319" s="11"/>
      <c r="Y319" s="9"/>
      <c r="Z319" s="11">
        <f t="shared" si="97"/>
        <v>0.748113425925926</v>
      </c>
      <c r="AA319" s="56"/>
      <c r="AB319" s="56"/>
      <c r="AC319" s="202"/>
      <c r="AD319" s="202"/>
      <c r="AE319" s="113">
        <v>3.6215277777777777E-2</v>
      </c>
      <c r="AF319" s="111">
        <v>25988</v>
      </c>
      <c r="AG319" s="123">
        <f t="shared" ref="AG319:AG382" si="107">($AE319+1-TIME(INT($AF319/3600),INT(MOD($AF319/3600,60)),MOD($AF319,60)))</f>
        <v>0.73959490740740741</v>
      </c>
      <c r="AH319" s="125">
        <f t="shared" ref="AH319:AH382" si="108">AG319-M319</f>
        <v>1.1122685185185111E-2</v>
      </c>
      <c r="AI319" s="5">
        <f t="shared" ref="AI319:AI350" si="109">(3.14159265358979 - ((3.14159265358979 - 3.14159265358979 + (0.0430398*SIN(2*((MOD(4.8949504201433+628.331969753199*((367*$D319-INT(7*($D319+INT(($G319+9)/12))/4)+INT(275*$G319/9)+$H319-730531.5)/36525),6.28318530718))+(0.033423*SIN(MOD(6.2400408+628.3019501*((367*$D319-INT(7*($D319+INT(($G319+9)/12))/4)+INT(275*$G319/9)+$H319-730531.5)/36525),6.28318530718))+0.00034907*SIN(2*(MOD(6.2400408+628.3019501*((367*$D319-INT(7*($D319+INT(($G319+9)/12))/4)+INT(275*$G319/9)+$H319-730531.5)/36525),6.28318530718)))))) - 0.00092502*SIN(4*((MOD(4.8949504201433+628.331969753199*((367*$D319-INT(7*($D319+INT(($G319+9)/12))/4)+INT(275*$G319/9)+$H319-730531.5)/36525),6.28318530718))+(0.033423*SIN(MOD(6.2400408+628.3019501*((367*$D319-INT(7*($D319+INT(($G319+9)/12))/4)+INT(275*$G319/9)+$H319-730531.5)/36525),6.28318530718))+0.00034907*SIN(2*(MOD(6.2400408+628.3019501*((367*$D319-INT(7*($D319+INT(($G319+9)/12))/4)+INT(275*$G319/9)+$H319-730531.5)/36525),6.28318530718)))))) - (0.033423*SIN(MOD(6.2400408+628.3019501*((367*$D319-INT(7*($D319+INT(($G319+9)/12))/4)+INT(275*$G319/9)+$H319-730531.5)/36525),6.28318530718))+0.00034907*SIN(2*(MOD(6.2400408+628.3019501*((367*$D319-INT(7*($D319+INT(($G319+9)/12))/4)+INT(275*$G319/9)+$H319-730531.5)/36525),6.28318530718))))))+0.017453293*$AW$509 + $AW$512*(ACOS((SIN(0.017453293*$AW$511) - SIN(0.017453293*$AW$508)*SIN(ASIN(SIN(0.409093-0.0002269*((367*$D319-INT(7*($D319+INT(($G319+9)/12))/4)+INT(275*$G319/9)+$H319-730531.5)/36525))*SIN((MOD(4.8949504201433+628.331969753199*((367*$D319-INT(7*($D319+INT(($G319+9)/12))/4)+INT(275*$G319/9)+$H319-730531.5)/36525),6.28318530718))+(0.033423*SIN(MOD(6.2400408+628.3019501*((367*$D319-INT(7*($D319+INT(($G319+9)/12))/4)+INT(275*$G319/9)+$H319-730531.5)/36525),6.28318530718))+0.00034907*SIN(2*(MOD(6.2400408+628.3019501*((367*$D319-INT(7*($D319+INT(($G319+9)/12))/4)+INT(275*$G319/9)+$H319-730531.5)/36525),6.28318530718))))))))/(COS(0.017453293*$AW$508)*COS(ASIN(SIN(0.409093-0.0002269*((367*$D319-INT(7*($D319+INT(($G319+9)/12))/4)+INT(275*$G319/9)+$H319-730531.5)/36525))*SIN((MOD(4.8949504201433+628.331969753199*((367*$D319-INT(7*($D319+INT(($G319+9)/12))/4)+INT(275*$G319/9)+$H319-730531.5)/36525),6.28318530718))+(0.033423*SIN(MOD(6.2400408+628.3019501*((367*$D319-INT(7*($D319+INT(($G319+9)/12))/4)+INT(275*$G319/9)+$H319-730531.5)/36525),6.28318530718))+0.00034907*SIN(2*(MOD(6.2400408+628.3019501*((367*$D319-INT(7*($D319+INT(($G319+9)/12))/4)+INT(275*$G319/9)+$H319-730531.5)/36525),6.28318530718))))))))))))*57.29577951/15 + $AW$510</f>
        <v>5.8402855700504235</v>
      </c>
      <c r="AJ319">
        <f t="shared" si="98"/>
        <v>5</v>
      </c>
      <c r="AK319">
        <f t="shared" si="99"/>
        <v>50</v>
      </c>
      <c r="AL319">
        <f t="shared" si="100"/>
        <v>5</v>
      </c>
      <c r="AM319" s="7">
        <f t="shared" si="101"/>
        <v>0.24311342592592591</v>
      </c>
      <c r="AN319" s="5">
        <f t="shared" ref="AN319:AN350" si="110">(3.14159265358979 - ((3.14159265358979 - 3.14159265358979 + (0.0430398*SIN(2*((MOD(4.8949504201433+628.331969753199*((367*$D319-INT(7*($D319+INT(($G319+9)/12))/4)+INT(275*$G319/9)+$H319-730531.5)/36525),6.28318530718))+(0.033423*SIN(MOD(6.2400408+628.3019501*((367*$D319-INT(7*($D319+INT(($G319+9)/12))/4)+INT(275*$G319/9)+$H319-730531.5)/36525),6.28318530718))+0.00034907*SIN(2*(MOD(6.2400408+628.3019501*((367*$D319-INT(7*($D319+INT(($G319+9)/12))/4)+INT(275*$G319/9)+$H319-730531.5)/36525),6.28318530718)))))) - 0.00092502*SIN(4*((MOD(4.8949504201433+628.331969753199*((367*$D319-INT(7*($D319+INT(($G319+9)/12))/4)+INT(275*$G319/9)+$H319-730531.5)/36525),6.28318530718))+(0.033423*SIN(MOD(6.2400408+628.3019501*((367*$D319-INT(7*($D319+INT(($G319+9)/12))/4)+INT(275*$G319/9)+$H319-730531.5)/36525),6.28318530718))+0.00034907*SIN(2*(MOD(6.2400408+628.3019501*((367*$D319-INT(7*($D319+INT(($G319+9)/12))/4)+INT(275*$G319/9)+$H319-730531.5)/36525),6.28318530718)))))) - (0.033423*SIN(MOD(6.2400408+628.3019501*((367*$D319-INT(7*($D319+INT(($G319+9)/12))/4)+INT(275*$G319/9)+$H319-730531.5)/36525),6.28318530718))+0.00034907*SIN(2*(MOD(6.2400408+628.3019501*((367*$D319-INT(7*($D319+INT(($G319+9)/12))/4)+INT(275*$G319/9)+$H319-730531.5)/36525),6.28318530718))))))+0.017453293*$AW$509 - $AW$512*(ACOS((SIN(0.017453293*$AW$511) - SIN(0.017453293*$AW$508)*SIN(ASIN(SIN(0.409093-0.0002269*((367*$D319-INT(7*($D319+INT(($G319+9)/12))/4)+INT(275*$G319/9)+$H319-730531.5)/36525))*SIN((MOD(4.8949504201433+628.331969753199*((367*$D319-INT(7*($D319+INT(($G319+9)/12))/4)+INT(275*$G319/9)+$H319-730531.5)/36525),6.28318530718))+(0.033423*SIN(MOD(6.2400408+628.3019501*((367*$D319-INT(7*($D319+INT(($G319+9)/12))/4)+INT(275*$G319/9)+$H319-730531.5)/36525),6.28318530718))+0.00034907*SIN(2*(MOD(6.2400408+628.3019501*((367*$D319-INT(7*($D319+INT(($G319+9)/12))/4)+INT(275*$G319/9)+$H319-730531.5)/36525),6.28318530718))))))))/(COS(0.017453293*$AW$508)*COS(ASIN(SIN(0.409093-0.0002269*((367*$D319-INT(7*($D319+INT(($G319+9)/12))/4)+INT(275*$G319/9)+$H319-730531.5)/36525))*SIN((MOD(4.8949504201433+628.331969753199*((367*$D319-INT(7*($D319+INT(($G319+9)/12))/4)+INT(275*$G319/9)+$H319-730531.5)/36525),6.28318530718))+(0.033423*SIN(MOD(6.2400408+628.3019501*((367*$D319-INT(7*($D319+INT(($G319+9)/12))/4)+INT(275*$G319/9)+$H319-730531.5)/36525),6.28318530718))+0.00034907*SIN(2*(MOD(6.2400408+628.3019501*((367*$D319-INT(7*($D319+INT(($G319+9)/12))/4)+INT(275*$G319/9)+$H319-730531.5)/36525),6.28318530718))))))))))))*57.29577951/15 + $AW$510</f>
        <v>17.959989550343078</v>
      </c>
      <c r="AO319">
        <f t="shared" si="102"/>
        <v>17</v>
      </c>
      <c r="AP319">
        <f t="shared" si="103"/>
        <v>57</v>
      </c>
      <c r="AQ319">
        <f t="shared" si="104"/>
        <v>17</v>
      </c>
      <c r="AR319" s="7">
        <f t="shared" si="105"/>
        <v>0.748113425925926</v>
      </c>
    </row>
    <row r="320" spans="1:44" ht="17" thickBot="1" x14ac:dyDescent="0.3">
      <c r="A320" s="115">
        <f t="shared" si="91"/>
        <v>250</v>
      </c>
      <c r="B320" s="50">
        <f t="shared" si="106"/>
        <v>109</v>
      </c>
      <c r="C320" s="39"/>
      <c r="D320" s="161">
        <v>-1037</v>
      </c>
      <c r="E320" s="161"/>
      <c r="F320" s="35">
        <v>43568</v>
      </c>
      <c r="G320" s="9">
        <f t="shared" si="94"/>
        <v>4</v>
      </c>
      <c r="H320" s="9">
        <f t="shared" si="95"/>
        <v>13</v>
      </c>
      <c r="I320" s="94" t="str">
        <f t="shared" si="85"/>
        <v/>
      </c>
      <c r="J320" s="38" t="s">
        <v>23</v>
      </c>
      <c r="K320" s="9" t="str">
        <f t="shared" si="84"/>
        <v>Day 2</v>
      </c>
      <c r="L320" s="8" t="s">
        <v>24</v>
      </c>
      <c r="M320" s="51">
        <v>0.56319444444444444</v>
      </c>
      <c r="N320" s="10">
        <f t="shared" si="92"/>
        <v>0.44930555555555557</v>
      </c>
      <c r="O320" s="10" t="str">
        <f t="shared" si="96"/>
        <v/>
      </c>
      <c r="P320" s="9"/>
      <c r="Q320" s="11"/>
      <c r="R320" s="12"/>
      <c r="S320" s="11">
        <v>0.24898148148148147</v>
      </c>
      <c r="T320" s="12" t="s">
        <v>130</v>
      </c>
      <c r="U320" s="12"/>
      <c r="V320" s="11">
        <f t="shared" si="93"/>
        <v>0.25145833333333334</v>
      </c>
      <c r="W320" s="11"/>
      <c r="X320" s="11"/>
      <c r="Y320" s="9"/>
      <c r="Z320" s="11">
        <f t="shared" si="97"/>
        <v>0.75715277777777779</v>
      </c>
      <c r="AA320" s="56"/>
      <c r="AB320" s="56"/>
      <c r="AC320" s="202"/>
      <c r="AD320" s="202"/>
      <c r="AE320" s="113">
        <v>0.8634722222222222</v>
      </c>
      <c r="AF320" s="111">
        <v>25979</v>
      </c>
      <c r="AG320" s="123">
        <f t="shared" si="107"/>
        <v>1.566261574074074</v>
      </c>
      <c r="AH320" s="125">
        <f t="shared" si="108"/>
        <v>1.0030671296296294</v>
      </c>
      <c r="AI320" s="5">
        <f t="shared" si="109"/>
        <v>6.0433186213009131</v>
      </c>
      <c r="AJ320">
        <f t="shared" si="98"/>
        <v>6</v>
      </c>
      <c r="AK320">
        <f t="shared" si="99"/>
        <v>2</v>
      </c>
      <c r="AL320">
        <f t="shared" si="100"/>
        <v>6</v>
      </c>
      <c r="AM320" s="7">
        <f t="shared" si="101"/>
        <v>0.25145833333333334</v>
      </c>
      <c r="AN320" s="5">
        <f t="shared" si="110"/>
        <v>18.171222599378854</v>
      </c>
      <c r="AO320">
        <f t="shared" si="102"/>
        <v>18</v>
      </c>
      <c r="AP320">
        <f t="shared" si="103"/>
        <v>10</v>
      </c>
      <c r="AQ320">
        <f t="shared" si="104"/>
        <v>18</v>
      </c>
      <c r="AR320" s="7">
        <f t="shared" si="105"/>
        <v>0.75715277777777779</v>
      </c>
    </row>
    <row r="321" spans="1:44" ht="17" thickBot="1" x14ac:dyDescent="0.3">
      <c r="A321" s="115">
        <f t="shared" si="91"/>
        <v>251</v>
      </c>
      <c r="B321" s="50">
        <f t="shared" si="106"/>
        <v>110</v>
      </c>
      <c r="C321" s="39"/>
      <c r="D321" s="161">
        <v>-1037</v>
      </c>
      <c r="E321" s="161"/>
      <c r="F321" s="35">
        <v>43745</v>
      </c>
      <c r="G321" s="9">
        <f t="shared" si="94"/>
        <v>10</v>
      </c>
      <c r="H321" s="9">
        <f t="shared" si="95"/>
        <v>7</v>
      </c>
      <c r="I321" s="94" t="str">
        <f t="shared" si="85"/>
        <v/>
      </c>
      <c r="J321" s="38" t="s">
        <v>16</v>
      </c>
      <c r="K321" s="9" t="str">
        <f t="shared" si="84"/>
        <v>Day 4</v>
      </c>
      <c r="L321" s="8" t="s">
        <v>24</v>
      </c>
      <c r="M321" s="51">
        <v>0.38055555555555554</v>
      </c>
      <c r="N321" s="10">
        <f t="shared" si="92"/>
        <v>0.26666666666666666</v>
      </c>
      <c r="O321" s="10" t="str">
        <f t="shared" si="96"/>
        <v/>
      </c>
      <c r="P321" s="9"/>
      <c r="Q321" s="11"/>
      <c r="R321" s="12" t="s">
        <v>130</v>
      </c>
      <c r="S321" s="11">
        <v>0.24552083333333333</v>
      </c>
      <c r="T321" s="12" t="s">
        <v>138</v>
      </c>
      <c r="U321" s="12"/>
      <c r="V321" s="11">
        <f t="shared" si="93"/>
        <v>0.24728009259259257</v>
      </c>
      <c r="W321" s="11"/>
      <c r="X321" s="11"/>
      <c r="Y321" s="57">
        <v>0.2416898148148148</v>
      </c>
      <c r="Z321" s="11">
        <f t="shared" si="97"/>
        <v>0.74741898148148145</v>
      </c>
      <c r="AA321" s="56"/>
      <c r="AB321" s="56"/>
      <c r="AC321" s="202"/>
      <c r="AD321" s="202"/>
      <c r="AE321" s="113">
        <v>0.6832407407407407</v>
      </c>
      <c r="AF321" s="111">
        <v>25970</v>
      </c>
      <c r="AG321" s="123">
        <f t="shared" si="107"/>
        <v>1.3861342592592594</v>
      </c>
      <c r="AH321" s="125">
        <f t="shared" si="108"/>
        <v>1.0055787037037038</v>
      </c>
      <c r="AI321" s="5">
        <f t="shared" si="109"/>
        <v>5.9464801831485721</v>
      </c>
      <c r="AJ321">
        <f t="shared" si="98"/>
        <v>5</v>
      </c>
      <c r="AK321">
        <f t="shared" si="99"/>
        <v>56</v>
      </c>
      <c r="AL321">
        <f t="shared" si="100"/>
        <v>5</v>
      </c>
      <c r="AM321" s="7">
        <f t="shared" si="101"/>
        <v>0.24728009259259257</v>
      </c>
      <c r="AN321" s="5">
        <f t="shared" si="110"/>
        <v>17.938735959423212</v>
      </c>
      <c r="AO321">
        <f t="shared" si="102"/>
        <v>17</v>
      </c>
      <c r="AP321">
        <f t="shared" si="103"/>
        <v>56</v>
      </c>
      <c r="AQ321">
        <f t="shared" si="104"/>
        <v>17</v>
      </c>
      <c r="AR321" s="7">
        <f t="shared" si="105"/>
        <v>0.74741898148148145</v>
      </c>
    </row>
    <row r="322" spans="1:44" ht="65" thickBot="1" x14ac:dyDescent="0.3">
      <c r="A322" s="115">
        <f t="shared" si="91"/>
        <v>252</v>
      </c>
      <c r="B322" s="50">
        <f t="shared" si="106"/>
        <v>111</v>
      </c>
      <c r="C322" s="9">
        <v>55</v>
      </c>
      <c r="D322" s="161">
        <v>-1036</v>
      </c>
      <c r="E322" s="161"/>
      <c r="F322" s="35">
        <v>43526</v>
      </c>
      <c r="G322" s="9">
        <f t="shared" si="94"/>
        <v>3</v>
      </c>
      <c r="H322" s="9">
        <f t="shared" si="95"/>
        <v>2</v>
      </c>
      <c r="I322" s="94" t="str">
        <f t="shared" si="85"/>
        <v/>
      </c>
      <c r="J322" s="9" t="s">
        <v>16</v>
      </c>
      <c r="K322" s="9" t="str">
        <f t="shared" ref="K322:K385" si="111">IF(M322&lt;&gt;"",IF(O322&lt;&gt;"",IF(J322="Sun","Day 3",IF(J322="Mon","Day 4",IF(J322="Tue","Day 5",IF(J322="Wed","Day 6",IF(J322="Thu","Day 7",IF(J322="Fri","Day 1",IF(J322="Sat","Day 2",""))))))),IF(OR(O322&gt;=AB322,O322&gt;=AA322,O322&gt;=Z322),IF(J322="Sun","Day 2",IF(J322="Mon","Day 3",IF(J322="Tue","Day 4",IF(J322="Wed","Day 5",IF(J322="Thu","Day 6",IF(J322="Fri","Day 7",IF(J322="Sat","Day 1",""))))))))),"")</f>
        <v>Day 5</v>
      </c>
      <c r="L322" s="14" t="s">
        <v>19</v>
      </c>
      <c r="M322" s="51">
        <v>0.94930555555555562</v>
      </c>
      <c r="N322" s="10" t="str">
        <f t="shared" si="92"/>
        <v/>
      </c>
      <c r="O322" s="15">
        <f t="shared" si="96"/>
        <v>0.8354166666666667</v>
      </c>
      <c r="P322" s="9"/>
      <c r="Q322" s="11"/>
      <c r="R322" s="20" t="s">
        <v>237</v>
      </c>
      <c r="S322" s="11">
        <v>0.23427083333333334</v>
      </c>
      <c r="T322" s="12" t="s">
        <v>130</v>
      </c>
      <c r="U322" s="12"/>
      <c r="V322" s="11">
        <f t="shared" si="93"/>
        <v>0.24936342592592595</v>
      </c>
      <c r="W322" s="11"/>
      <c r="X322" s="11"/>
      <c r="Y322" s="9"/>
      <c r="Z322" s="11">
        <f t="shared" si="97"/>
        <v>0.77451388888888895</v>
      </c>
      <c r="AA322" s="51"/>
      <c r="AB322" s="51">
        <v>0.76527777777777783</v>
      </c>
      <c r="AC322" s="202"/>
      <c r="AD322" s="202"/>
      <c r="AE322" s="113">
        <v>0.26895833333333335</v>
      </c>
      <c r="AF322" s="111">
        <v>25963</v>
      </c>
      <c r="AG322" s="123">
        <f t="shared" si="107"/>
        <v>0.97193287037037046</v>
      </c>
      <c r="AH322" s="125">
        <f t="shared" si="108"/>
        <v>2.2627314814814836E-2</v>
      </c>
      <c r="AI322" s="5">
        <f t="shared" si="109"/>
        <v>5.9858734612346582</v>
      </c>
      <c r="AJ322">
        <f t="shared" si="98"/>
        <v>5</v>
      </c>
      <c r="AK322">
        <f t="shared" si="99"/>
        <v>59</v>
      </c>
      <c r="AL322">
        <f t="shared" si="100"/>
        <v>5</v>
      </c>
      <c r="AM322" s="7">
        <f t="shared" si="101"/>
        <v>0.24936342592592595</v>
      </c>
      <c r="AN322" s="5">
        <f t="shared" si="110"/>
        <v>18.593605260109683</v>
      </c>
      <c r="AO322">
        <f t="shared" si="102"/>
        <v>18</v>
      </c>
      <c r="AP322">
        <f t="shared" si="103"/>
        <v>35</v>
      </c>
      <c r="AQ322">
        <f t="shared" si="104"/>
        <v>18</v>
      </c>
      <c r="AR322" s="7">
        <f t="shared" si="105"/>
        <v>0.77451388888888895</v>
      </c>
    </row>
    <row r="323" spans="1:44" ht="71" thickBot="1" x14ac:dyDescent="0.3">
      <c r="A323" s="115">
        <f t="shared" si="91"/>
        <v>253</v>
      </c>
      <c r="B323" s="50">
        <f t="shared" si="106"/>
        <v>112</v>
      </c>
      <c r="C323" s="39"/>
      <c r="D323" s="161">
        <v>-1036</v>
      </c>
      <c r="E323" s="161"/>
      <c r="F323" s="35">
        <v>43704</v>
      </c>
      <c r="G323" s="9">
        <f t="shared" si="94"/>
        <v>8</v>
      </c>
      <c r="H323" s="9">
        <f t="shared" si="95"/>
        <v>27</v>
      </c>
      <c r="I323" s="94" t="str">
        <f t="shared" si="85"/>
        <v>AM 7th Day</v>
      </c>
      <c r="J323" s="38" t="s">
        <v>31</v>
      </c>
      <c r="K323" s="9" t="str">
        <f t="shared" si="111"/>
        <v>Day 7</v>
      </c>
      <c r="L323" s="14" t="s">
        <v>19</v>
      </c>
      <c r="M323" s="51">
        <v>0.51874999999999993</v>
      </c>
      <c r="N323" s="17">
        <f t="shared" si="92"/>
        <v>0.40486111111111106</v>
      </c>
      <c r="O323" s="10" t="str">
        <f t="shared" si="96"/>
        <v/>
      </c>
      <c r="P323" s="9"/>
      <c r="Q323" s="11"/>
      <c r="R323" s="12"/>
      <c r="S323" s="11">
        <v>0.2543287037037037</v>
      </c>
      <c r="T323" s="12" t="s">
        <v>130</v>
      </c>
      <c r="U323" s="12"/>
      <c r="V323" s="11">
        <f t="shared" si="93"/>
        <v>0.26048611111111114</v>
      </c>
      <c r="W323" s="11"/>
      <c r="X323" s="11"/>
      <c r="Y323" s="57">
        <v>0.25773148148148145</v>
      </c>
      <c r="Z323" s="11">
        <f t="shared" si="97"/>
        <v>0.74186342592592591</v>
      </c>
      <c r="AA323" s="56"/>
      <c r="AB323" s="56"/>
      <c r="AC323" s="202"/>
      <c r="AD323" s="202"/>
      <c r="AE323" s="113">
        <v>0.83224537037037039</v>
      </c>
      <c r="AF323" s="111">
        <v>25954</v>
      </c>
      <c r="AG323" s="123">
        <f t="shared" si="107"/>
        <v>1.5353240740740739</v>
      </c>
      <c r="AH323" s="125">
        <f t="shared" si="108"/>
        <v>1.0165740740740739</v>
      </c>
      <c r="AI323" s="5">
        <f t="shared" si="109"/>
        <v>6.2634909992561978</v>
      </c>
      <c r="AJ323">
        <f t="shared" si="98"/>
        <v>6</v>
      </c>
      <c r="AK323">
        <f t="shared" si="99"/>
        <v>15</v>
      </c>
      <c r="AL323">
        <f t="shared" si="100"/>
        <v>6</v>
      </c>
      <c r="AM323" s="7">
        <f t="shared" si="101"/>
        <v>0.26048611111111114</v>
      </c>
      <c r="AN323" s="5">
        <f t="shared" si="110"/>
        <v>17.811431254006315</v>
      </c>
      <c r="AO323">
        <f t="shared" si="102"/>
        <v>17</v>
      </c>
      <c r="AP323">
        <f t="shared" si="103"/>
        <v>48</v>
      </c>
      <c r="AQ323">
        <f t="shared" si="104"/>
        <v>17</v>
      </c>
      <c r="AR323" s="7">
        <f t="shared" si="105"/>
        <v>0.74186342592592591</v>
      </c>
    </row>
    <row r="324" spans="1:44" s="4" customFormat="1" ht="230" customHeight="1" thickBot="1" x14ac:dyDescent="0.25">
      <c r="A324" s="115">
        <f t="shared" si="91"/>
        <v>254</v>
      </c>
      <c r="B324" s="62">
        <f t="shared" si="106"/>
        <v>113</v>
      </c>
      <c r="C324" s="21">
        <v>56</v>
      </c>
      <c r="D324" s="21">
        <v>-1035</v>
      </c>
      <c r="E324" s="21"/>
      <c r="F324" s="46">
        <v>43516</v>
      </c>
      <c r="G324" s="21">
        <f t="shared" si="94"/>
        <v>2</v>
      </c>
      <c r="H324" s="21">
        <f t="shared" si="95"/>
        <v>20</v>
      </c>
      <c r="I324" s="94" t="str">
        <f t="shared" si="85"/>
        <v/>
      </c>
      <c r="J324" s="21" t="s">
        <v>23</v>
      </c>
      <c r="K324" s="21" t="str">
        <f t="shared" si="111"/>
        <v>Day 2</v>
      </c>
      <c r="L324" s="14" t="s">
        <v>17</v>
      </c>
      <c r="M324" s="51">
        <v>0.28333333333333333</v>
      </c>
      <c r="N324" s="15">
        <f t="shared" si="92"/>
        <v>0.16944444444444445</v>
      </c>
      <c r="O324" s="10" t="str">
        <f t="shared" si="96"/>
        <v/>
      </c>
      <c r="P324" s="9" t="s">
        <v>67</v>
      </c>
      <c r="Q324" s="18"/>
      <c r="R324" s="16" t="s">
        <v>130</v>
      </c>
      <c r="S324" s="18">
        <v>0.25658564814814816</v>
      </c>
      <c r="T324" s="16" t="s">
        <v>235</v>
      </c>
      <c r="U324" s="16" t="s">
        <v>148</v>
      </c>
      <c r="V324" s="11">
        <f t="shared" si="93"/>
        <v>0.24658564814814818</v>
      </c>
      <c r="W324" s="11"/>
      <c r="X324" s="11">
        <v>0.25068287037037035</v>
      </c>
      <c r="Y324" s="51">
        <v>0.25</v>
      </c>
      <c r="Z324" s="11">
        <f t="shared" si="97"/>
        <v>0.77659722222222216</v>
      </c>
      <c r="AA324" s="75"/>
      <c r="AB324" s="75"/>
      <c r="AC324" s="231" t="s">
        <v>236</v>
      </c>
      <c r="AD324" s="232"/>
      <c r="AE324" s="113">
        <v>0.59604166666666669</v>
      </c>
      <c r="AF324" s="111">
        <v>25945</v>
      </c>
      <c r="AG324" s="123">
        <f t="shared" si="107"/>
        <v>1.2992245370370372</v>
      </c>
      <c r="AH324" s="125">
        <f t="shared" si="108"/>
        <v>1.015891203703704</v>
      </c>
      <c r="AI324" s="79">
        <f t="shared" si="109"/>
        <v>5.9315504843451086</v>
      </c>
      <c r="AJ324" s="4">
        <f t="shared" si="98"/>
        <v>5</v>
      </c>
      <c r="AK324" s="4">
        <f t="shared" si="99"/>
        <v>55</v>
      </c>
      <c r="AL324" s="4">
        <f t="shared" si="100"/>
        <v>5</v>
      </c>
      <c r="AM324" s="80">
        <f t="shared" si="101"/>
        <v>0.24658564814814818</v>
      </c>
      <c r="AN324" s="79">
        <f t="shared" si="110"/>
        <v>18.640777327897656</v>
      </c>
      <c r="AO324" s="4">
        <f t="shared" si="102"/>
        <v>18</v>
      </c>
      <c r="AP324" s="4">
        <f t="shared" si="103"/>
        <v>38</v>
      </c>
      <c r="AQ324" s="4">
        <f t="shared" si="104"/>
        <v>18</v>
      </c>
      <c r="AR324" s="80">
        <f t="shared" si="105"/>
        <v>0.77659722222222216</v>
      </c>
    </row>
    <row r="325" spans="1:44" ht="49" thickBot="1" x14ac:dyDescent="0.3">
      <c r="A325" s="115">
        <f t="shared" si="91"/>
        <v>255</v>
      </c>
      <c r="B325" s="67">
        <f>B324+1</f>
        <v>114</v>
      </c>
      <c r="C325" s="8">
        <v>57</v>
      </c>
      <c r="D325" s="217">
        <v>-1035</v>
      </c>
      <c r="E325" s="217"/>
      <c r="F325" s="72">
        <v>43693</v>
      </c>
      <c r="G325" s="8">
        <f t="shared" si="94"/>
        <v>8</v>
      </c>
      <c r="H325" s="8">
        <f t="shared" si="95"/>
        <v>16</v>
      </c>
      <c r="I325" s="94" t="str">
        <f t="shared" si="85"/>
        <v/>
      </c>
      <c r="J325" s="21" t="s">
        <v>16</v>
      </c>
      <c r="K325" s="21" t="str">
        <f t="shared" si="111"/>
        <v>Day 5</v>
      </c>
      <c r="L325" s="14" t="s">
        <v>17</v>
      </c>
      <c r="M325" s="51">
        <v>0.79861111111111116</v>
      </c>
      <c r="N325" s="10" t="str">
        <f t="shared" si="92"/>
        <v/>
      </c>
      <c r="O325" s="15">
        <f t="shared" si="96"/>
        <v>0.68472222222222223</v>
      </c>
      <c r="P325" s="9"/>
      <c r="Q325" s="18">
        <v>0.7429513888888889</v>
      </c>
      <c r="R325" s="16" t="s">
        <v>233</v>
      </c>
      <c r="S325" s="18">
        <v>0.28131944444444446</v>
      </c>
      <c r="T325" s="16" t="s">
        <v>130</v>
      </c>
      <c r="U325" s="16" t="s">
        <v>148</v>
      </c>
      <c r="V325" s="11">
        <f>AM325</f>
        <v>0.26187500000000002</v>
      </c>
      <c r="W325" s="11"/>
      <c r="X325" s="11"/>
      <c r="Y325" s="9"/>
      <c r="Z325" s="11">
        <f t="shared" si="97"/>
        <v>0.7397800925925927</v>
      </c>
      <c r="AA325" s="51"/>
      <c r="AB325" s="51">
        <v>0.74652777777777779</v>
      </c>
      <c r="AC325" s="234" t="s">
        <v>234</v>
      </c>
      <c r="AD325" s="235"/>
      <c r="AE325" s="113">
        <v>0.11157407407407406</v>
      </c>
      <c r="AF325" s="111">
        <v>25936</v>
      </c>
      <c r="AG325" s="123">
        <f t="shared" si="107"/>
        <v>0.81486111111111104</v>
      </c>
      <c r="AH325" s="125">
        <f t="shared" si="108"/>
        <v>1.6249999999999876E-2</v>
      </c>
      <c r="AI325" s="5">
        <f t="shared" si="109"/>
        <v>6.2954830135488242</v>
      </c>
      <c r="AJ325">
        <f t="shared" si="98"/>
        <v>6</v>
      </c>
      <c r="AK325">
        <f t="shared" si="99"/>
        <v>17</v>
      </c>
      <c r="AL325">
        <f t="shared" si="100"/>
        <v>6</v>
      </c>
      <c r="AM325" s="7">
        <f t="shared" si="101"/>
        <v>0.26187500000000002</v>
      </c>
      <c r="AN325" s="5">
        <f t="shared" si="110"/>
        <v>17.752625958479879</v>
      </c>
      <c r="AO325">
        <f t="shared" si="102"/>
        <v>17</v>
      </c>
      <c r="AP325">
        <f t="shared" si="103"/>
        <v>45</v>
      </c>
      <c r="AQ325">
        <f t="shared" si="104"/>
        <v>17</v>
      </c>
      <c r="AR325" s="7">
        <f t="shared" si="105"/>
        <v>0.7397800925925927</v>
      </c>
    </row>
    <row r="326" spans="1:44" s="4" customFormat="1" ht="108" customHeight="1" thickBot="1" x14ac:dyDescent="0.25">
      <c r="A326" s="115">
        <f t="shared" si="91"/>
        <v>256</v>
      </c>
      <c r="B326" s="81">
        <f t="shared" si="106"/>
        <v>115</v>
      </c>
      <c r="C326" s="82">
        <v>58</v>
      </c>
      <c r="D326" s="286">
        <v>-1034</v>
      </c>
      <c r="E326" s="287"/>
      <c r="F326" s="83">
        <v>43505</v>
      </c>
      <c r="G326" s="82">
        <f t="shared" si="94"/>
        <v>2</v>
      </c>
      <c r="H326" s="82">
        <f t="shared" si="95"/>
        <v>9</v>
      </c>
      <c r="I326" s="97" t="str">
        <f t="shared" si="85"/>
        <v>PM Friday</v>
      </c>
      <c r="J326" s="82" t="s">
        <v>18</v>
      </c>
      <c r="K326" s="21" t="str">
        <f t="shared" si="111"/>
        <v>Day 7</v>
      </c>
      <c r="L326" s="70" t="s">
        <v>19</v>
      </c>
      <c r="M326" s="76">
        <v>0.875</v>
      </c>
      <c r="N326" s="10" t="str">
        <f t="shared" si="92"/>
        <v/>
      </c>
      <c r="O326" s="71">
        <f t="shared" si="96"/>
        <v>0.76111111111111107</v>
      </c>
      <c r="P326" s="75"/>
      <c r="Q326" s="77"/>
      <c r="R326" s="24" t="s">
        <v>232</v>
      </c>
      <c r="S326" s="77">
        <v>0.22869212962962962</v>
      </c>
      <c r="T326" s="24" t="s">
        <v>130</v>
      </c>
      <c r="U326" s="16" t="s">
        <v>148</v>
      </c>
      <c r="V326" s="22">
        <f>AM326</f>
        <v>0.24380787037037036</v>
      </c>
      <c r="W326" s="11"/>
      <c r="X326" s="22"/>
      <c r="Y326" s="75"/>
      <c r="Z326" s="22">
        <f t="shared" si="97"/>
        <v>0.77729166666666671</v>
      </c>
      <c r="AA326" s="76"/>
      <c r="AB326" s="76">
        <v>0.77222222222222225</v>
      </c>
      <c r="AC326" s="248" t="s">
        <v>303</v>
      </c>
      <c r="AD326" s="249"/>
      <c r="AE326" s="113">
        <v>0.18243055555555554</v>
      </c>
      <c r="AF326" s="111">
        <v>25927</v>
      </c>
      <c r="AG326" s="123">
        <f t="shared" si="107"/>
        <v>0.88582175925925921</v>
      </c>
      <c r="AH326" s="125">
        <f t="shared" si="108"/>
        <v>1.0821759259259212E-2</v>
      </c>
      <c r="AI326" s="79">
        <f t="shared" si="109"/>
        <v>5.8527049079006135</v>
      </c>
      <c r="AJ326" s="4">
        <f t="shared" si="98"/>
        <v>5</v>
      </c>
      <c r="AK326" s="4">
        <f t="shared" si="99"/>
        <v>51</v>
      </c>
      <c r="AL326" s="4">
        <f t="shared" si="100"/>
        <v>5</v>
      </c>
      <c r="AM326" s="80">
        <f t="shared" si="101"/>
        <v>0.24380787037037036</v>
      </c>
      <c r="AN326" s="79">
        <f t="shared" si="110"/>
        <v>18.654962149147206</v>
      </c>
      <c r="AO326" s="4">
        <f t="shared" si="102"/>
        <v>18</v>
      </c>
      <c r="AP326" s="4">
        <f t="shared" si="103"/>
        <v>39</v>
      </c>
      <c r="AQ326" s="4">
        <f t="shared" si="104"/>
        <v>18</v>
      </c>
      <c r="AR326" s="80">
        <f t="shared" si="105"/>
        <v>0.77729166666666671</v>
      </c>
    </row>
    <row r="327" spans="1:44" ht="163" customHeight="1" thickBot="1" x14ac:dyDescent="0.3">
      <c r="A327" s="115">
        <f t="shared" si="91"/>
        <v>257</v>
      </c>
      <c r="B327" s="62">
        <f>B326+1</f>
        <v>116</v>
      </c>
      <c r="C327" s="21">
        <v>59</v>
      </c>
      <c r="D327" s="210">
        <v>-1034</v>
      </c>
      <c r="E327" s="210"/>
      <c r="F327" s="46">
        <v>43682</v>
      </c>
      <c r="G327" s="21">
        <f t="shared" si="94"/>
        <v>8</v>
      </c>
      <c r="H327" s="21">
        <f t="shared" si="95"/>
        <v>5</v>
      </c>
      <c r="I327" s="94" t="str">
        <f t="shared" si="85"/>
        <v/>
      </c>
      <c r="J327" s="21" t="s">
        <v>20</v>
      </c>
      <c r="K327" s="21" t="str">
        <f t="shared" si="111"/>
        <v>Day 2</v>
      </c>
      <c r="L327" s="14" t="s">
        <v>68</v>
      </c>
      <c r="M327" s="51">
        <v>0.83611111111111114</v>
      </c>
      <c r="N327" s="10" t="str">
        <f t="shared" si="92"/>
        <v/>
      </c>
      <c r="O327" s="15">
        <f t="shared" si="96"/>
        <v>0.72222222222222221</v>
      </c>
      <c r="P327" s="9" t="s">
        <v>69</v>
      </c>
      <c r="Q327" s="18"/>
      <c r="R327" s="16" t="s">
        <v>230</v>
      </c>
      <c r="S327" s="18">
        <v>0.25119212962962961</v>
      </c>
      <c r="T327" s="16" t="s">
        <v>130</v>
      </c>
      <c r="U327" s="16" t="s">
        <v>148</v>
      </c>
      <c r="V327" s="11">
        <f t="shared" ref="V327:V343" si="112">AM327</f>
        <v>0.26187500000000002</v>
      </c>
      <c r="W327" s="11"/>
      <c r="X327" s="11"/>
      <c r="Y327" s="9"/>
      <c r="Z327" s="11">
        <f t="shared" si="97"/>
        <v>0.73700231481481471</v>
      </c>
      <c r="AA327" s="51"/>
      <c r="AB327" s="51">
        <v>0.74583333333333324</v>
      </c>
      <c r="AC327" s="231" t="s">
        <v>231</v>
      </c>
      <c r="AD327" s="232"/>
      <c r="AE327" s="113">
        <v>0.1429050925925926</v>
      </c>
      <c r="AF327" s="111">
        <v>25919</v>
      </c>
      <c r="AG327" s="123">
        <f t="shared" si="107"/>
        <v>0.8456944444444443</v>
      </c>
      <c r="AH327" s="125">
        <f t="shared" si="108"/>
        <v>9.5833333333331661E-3</v>
      </c>
      <c r="AI327" s="5">
        <f t="shared" si="109"/>
        <v>6.2979861241035229</v>
      </c>
      <c r="AJ327">
        <f t="shared" si="98"/>
        <v>6</v>
      </c>
      <c r="AK327">
        <f t="shared" si="99"/>
        <v>17</v>
      </c>
      <c r="AL327">
        <f t="shared" si="100"/>
        <v>6</v>
      </c>
      <c r="AM327" s="7">
        <f t="shared" si="101"/>
        <v>0.26187500000000002</v>
      </c>
      <c r="AN327" s="5">
        <f t="shared" si="110"/>
        <v>17.688402634078507</v>
      </c>
      <c r="AO327">
        <f t="shared" si="102"/>
        <v>17</v>
      </c>
      <c r="AP327">
        <f t="shared" si="103"/>
        <v>41</v>
      </c>
      <c r="AQ327">
        <f t="shared" si="104"/>
        <v>17</v>
      </c>
      <c r="AR327" s="7">
        <f t="shared" si="105"/>
        <v>0.73700231481481471</v>
      </c>
    </row>
    <row r="328" spans="1:44" ht="15.75" customHeight="1" thickBot="1" x14ac:dyDescent="0.3">
      <c r="A328" s="115">
        <f t="shared" si="91"/>
        <v>258</v>
      </c>
      <c r="B328" s="50">
        <f t="shared" si="106"/>
        <v>117</v>
      </c>
      <c r="C328" s="39"/>
      <c r="D328" s="161">
        <v>-1033</v>
      </c>
      <c r="E328" s="161"/>
      <c r="F328" s="35">
        <v>43466</v>
      </c>
      <c r="G328" s="9">
        <f t="shared" si="94"/>
        <v>1</v>
      </c>
      <c r="H328" s="9">
        <f t="shared" si="95"/>
        <v>1</v>
      </c>
      <c r="I328" s="94" t="str">
        <f t="shared" si="85"/>
        <v/>
      </c>
      <c r="J328" s="38" t="s">
        <v>25</v>
      </c>
      <c r="K328" s="9" t="str">
        <f t="shared" si="111"/>
        <v>Day 4</v>
      </c>
      <c r="L328" s="8" t="s">
        <v>24</v>
      </c>
      <c r="M328" s="51">
        <v>0.10416666666666667</v>
      </c>
      <c r="N328" s="10" t="str">
        <f t="shared" si="92"/>
        <v/>
      </c>
      <c r="O328" s="10">
        <f t="shared" si="96"/>
        <v>0.99096064814814799</v>
      </c>
      <c r="P328" s="56"/>
      <c r="Q328" s="11"/>
      <c r="R328" s="12" t="s">
        <v>130</v>
      </c>
      <c r="S328" s="11">
        <v>0.24995370370370371</v>
      </c>
      <c r="T328" s="12" t="s">
        <v>130</v>
      </c>
      <c r="U328" s="12"/>
      <c r="V328" s="11">
        <f t="shared" si="112"/>
        <v>0.23061342592592593</v>
      </c>
      <c r="W328" s="11"/>
      <c r="X328" s="11"/>
      <c r="Y328" s="9"/>
      <c r="Z328" s="11">
        <f t="shared" si="97"/>
        <v>0.76756944444444442</v>
      </c>
      <c r="AA328" s="56"/>
      <c r="AB328" s="56"/>
      <c r="AC328" s="74"/>
      <c r="AD328" s="74"/>
      <c r="AE328" s="113">
        <v>0.42347222222222225</v>
      </c>
      <c r="AF328" s="111">
        <v>25911</v>
      </c>
      <c r="AG328" s="123">
        <f t="shared" si="107"/>
        <v>1.1263541666666668</v>
      </c>
      <c r="AH328" s="125">
        <f t="shared" si="108"/>
        <v>1.0221875</v>
      </c>
      <c r="AI328" s="5">
        <f t="shared" si="109"/>
        <v>5.5442004931952047</v>
      </c>
      <c r="AJ328">
        <f t="shared" si="98"/>
        <v>5</v>
      </c>
      <c r="AK328">
        <f t="shared" si="99"/>
        <v>32</v>
      </c>
      <c r="AL328">
        <f t="shared" si="100"/>
        <v>5</v>
      </c>
      <c r="AM328" s="7">
        <f t="shared" si="101"/>
        <v>0.23061342592592593</v>
      </c>
      <c r="AN328" s="5">
        <f t="shared" si="110"/>
        <v>18.428184916453915</v>
      </c>
      <c r="AO328">
        <f t="shared" si="102"/>
        <v>18</v>
      </c>
      <c r="AP328">
        <f t="shared" si="103"/>
        <v>25</v>
      </c>
      <c r="AQ328">
        <f t="shared" si="104"/>
        <v>18</v>
      </c>
      <c r="AR328" s="7">
        <f t="shared" si="105"/>
        <v>0.76756944444444442</v>
      </c>
    </row>
    <row r="329" spans="1:44" ht="15.75" customHeight="1" thickBot="1" x14ac:dyDescent="0.3">
      <c r="A329" s="115">
        <f t="shared" si="91"/>
        <v>259</v>
      </c>
      <c r="B329" s="50">
        <f t="shared" si="106"/>
        <v>118</v>
      </c>
      <c r="C329" s="39"/>
      <c r="D329" s="161">
        <v>-1033</v>
      </c>
      <c r="E329" s="161"/>
      <c r="F329" s="36">
        <v>43495</v>
      </c>
      <c r="G329" s="14">
        <f t="shared" si="94"/>
        <v>1</v>
      </c>
      <c r="H329" s="14">
        <f t="shared" si="95"/>
        <v>30</v>
      </c>
      <c r="I329" s="94" t="str">
        <f t="shared" si="85"/>
        <v/>
      </c>
      <c r="J329" s="38" t="s">
        <v>16</v>
      </c>
      <c r="K329" s="9" t="str">
        <f t="shared" si="111"/>
        <v>Day 4</v>
      </c>
      <c r="L329" s="8" t="s">
        <v>24</v>
      </c>
      <c r="M329" s="51">
        <v>0.55902777777777779</v>
      </c>
      <c r="N329" s="10">
        <f t="shared" si="92"/>
        <v>0.44513888888888892</v>
      </c>
      <c r="O329" s="10" t="str">
        <f t="shared" si="96"/>
        <v/>
      </c>
      <c r="P329" s="56"/>
      <c r="Q329" s="11"/>
      <c r="R329" s="12"/>
      <c r="S329" s="11">
        <v>0.23972222222222225</v>
      </c>
      <c r="T329" s="12" t="s">
        <v>130</v>
      </c>
      <c r="U329" s="12"/>
      <c r="V329" s="11">
        <f t="shared" si="112"/>
        <v>0.24033564814814815</v>
      </c>
      <c r="W329" s="11"/>
      <c r="X329" s="11"/>
      <c r="Y329" s="9"/>
      <c r="Z329" s="11">
        <f t="shared" si="97"/>
        <v>0.77590277777777772</v>
      </c>
      <c r="AA329" s="56"/>
      <c r="AB329" s="56"/>
      <c r="AC329" s="74"/>
      <c r="AD329" s="74"/>
      <c r="AE329" s="113">
        <v>0.86008101851851848</v>
      </c>
      <c r="AF329" s="111">
        <v>25910</v>
      </c>
      <c r="AG329" s="123">
        <f t="shared" si="107"/>
        <v>1.5629745370370369</v>
      </c>
      <c r="AH329" s="125">
        <f t="shared" si="108"/>
        <v>1.003946759259259</v>
      </c>
      <c r="AI329" s="5">
        <f t="shared" si="109"/>
        <v>5.7686244438612322</v>
      </c>
      <c r="AJ329">
        <f t="shared" si="98"/>
        <v>5</v>
      </c>
      <c r="AK329">
        <f t="shared" si="99"/>
        <v>46</v>
      </c>
      <c r="AL329">
        <f t="shared" si="100"/>
        <v>5</v>
      </c>
      <c r="AM329" s="7">
        <f t="shared" si="101"/>
        <v>0.24033564814814815</v>
      </c>
      <c r="AN329" s="5">
        <f t="shared" si="110"/>
        <v>18.632873631134114</v>
      </c>
      <c r="AO329">
        <f t="shared" si="102"/>
        <v>18</v>
      </c>
      <c r="AP329">
        <f t="shared" si="103"/>
        <v>37</v>
      </c>
      <c r="AQ329">
        <f t="shared" si="104"/>
        <v>18</v>
      </c>
      <c r="AR329" s="7">
        <f t="shared" si="105"/>
        <v>0.77590277777777772</v>
      </c>
    </row>
    <row r="330" spans="1:44" ht="15.75" customHeight="1" thickBot="1" x14ac:dyDescent="0.3">
      <c r="A330" s="115">
        <f t="shared" si="91"/>
        <v>260</v>
      </c>
      <c r="B330" s="50">
        <f t="shared" si="106"/>
        <v>119</v>
      </c>
      <c r="C330" s="39"/>
      <c r="D330" s="161">
        <v>-1033</v>
      </c>
      <c r="E330" s="161"/>
      <c r="F330" s="35">
        <v>43642</v>
      </c>
      <c r="G330" s="9">
        <f t="shared" si="94"/>
        <v>6</v>
      </c>
      <c r="H330" s="9">
        <f t="shared" si="95"/>
        <v>26</v>
      </c>
      <c r="I330" s="94" t="str">
        <f t="shared" si="85"/>
        <v/>
      </c>
      <c r="J330" s="38" t="s">
        <v>16</v>
      </c>
      <c r="K330" s="9" t="str">
        <f t="shared" si="111"/>
        <v>Day 4</v>
      </c>
      <c r="L330" s="8" t="s">
        <v>24</v>
      </c>
      <c r="M330" s="51">
        <v>0.36180555555555555</v>
      </c>
      <c r="N330" s="10">
        <f t="shared" si="92"/>
        <v>0.24791666666666667</v>
      </c>
      <c r="O330" s="10" t="str">
        <f t="shared" si="96"/>
        <v/>
      </c>
      <c r="P330" s="56"/>
      <c r="Q330" s="11"/>
      <c r="R330" s="12" t="s">
        <v>130</v>
      </c>
      <c r="S330" s="11">
        <v>0.2616087962962963</v>
      </c>
      <c r="T330" s="12" t="s">
        <v>139</v>
      </c>
      <c r="U330" s="12"/>
      <c r="V330" s="11">
        <f t="shared" si="112"/>
        <v>0.25562499999999999</v>
      </c>
      <c r="W330" s="11"/>
      <c r="X330" s="11"/>
      <c r="Y330" s="57">
        <v>0.25885416666666666</v>
      </c>
      <c r="Z330" s="11">
        <f t="shared" si="97"/>
        <v>0.73075231481481484</v>
      </c>
      <c r="AA330" s="56"/>
      <c r="AB330" s="56"/>
      <c r="AC330" s="74"/>
      <c r="AD330" s="74"/>
      <c r="AE330" s="113">
        <v>0.68229166666666663</v>
      </c>
      <c r="AF330" s="112">
        <v>25902</v>
      </c>
      <c r="AG330" s="123">
        <f t="shared" si="107"/>
        <v>1.3852777777777776</v>
      </c>
      <c r="AH330" s="125">
        <f t="shared" si="108"/>
        <v>1.0234722222222221</v>
      </c>
      <c r="AI330" s="5">
        <f t="shared" si="109"/>
        <v>6.1475221819949963</v>
      </c>
      <c r="AJ330">
        <f t="shared" si="98"/>
        <v>6</v>
      </c>
      <c r="AK330">
        <f t="shared" si="99"/>
        <v>8</v>
      </c>
      <c r="AL330">
        <f t="shared" si="100"/>
        <v>6</v>
      </c>
      <c r="AM330" s="7">
        <f t="shared" si="101"/>
        <v>0.25562499999999999</v>
      </c>
      <c r="AN330" s="5">
        <f t="shared" si="110"/>
        <v>17.547758697647492</v>
      </c>
      <c r="AO330">
        <f t="shared" si="102"/>
        <v>17</v>
      </c>
      <c r="AP330">
        <f t="shared" si="103"/>
        <v>32</v>
      </c>
      <c r="AQ330">
        <f t="shared" si="104"/>
        <v>17</v>
      </c>
      <c r="AR330" s="7">
        <f t="shared" si="105"/>
        <v>0.73075231481481484</v>
      </c>
    </row>
    <row r="331" spans="1:44" ht="15.75" customHeight="1" thickBot="1" x14ac:dyDescent="0.3">
      <c r="A331" s="115">
        <f t="shared" si="91"/>
        <v>261</v>
      </c>
      <c r="B331" s="50">
        <f t="shared" si="106"/>
        <v>120</v>
      </c>
      <c r="C331" s="39"/>
      <c r="D331" s="161">
        <v>-1033</v>
      </c>
      <c r="E331" s="161"/>
      <c r="F331" s="35">
        <v>43671</v>
      </c>
      <c r="G331" s="9">
        <f t="shared" si="94"/>
        <v>7</v>
      </c>
      <c r="H331" s="9">
        <f t="shared" si="95"/>
        <v>25</v>
      </c>
      <c r="I331" s="94" t="str">
        <f t="shared" si="85"/>
        <v/>
      </c>
      <c r="J331" s="38" t="s">
        <v>28</v>
      </c>
      <c r="K331" s="9" t="str">
        <f t="shared" si="111"/>
        <v>Day 6</v>
      </c>
      <c r="L331" s="8" t="s">
        <v>24</v>
      </c>
      <c r="M331" s="51">
        <v>0.90347222222222223</v>
      </c>
      <c r="N331" s="10" t="str">
        <f t="shared" si="92"/>
        <v/>
      </c>
      <c r="O331" s="10">
        <f t="shared" si="96"/>
        <v>0.7895833333333333</v>
      </c>
      <c r="P331" s="56"/>
      <c r="Q331" s="11"/>
      <c r="R331" s="12"/>
      <c r="S331" s="11">
        <v>0.24840277777777778</v>
      </c>
      <c r="T331" s="12" t="s">
        <v>130</v>
      </c>
      <c r="U331" s="12"/>
      <c r="V331" s="11">
        <f t="shared" si="112"/>
        <v>0.26118055555555558</v>
      </c>
      <c r="W331" s="11"/>
      <c r="X331" s="11"/>
      <c r="Y331" s="9"/>
      <c r="Z331" s="11">
        <f t="shared" si="97"/>
        <v>0.73422453703703694</v>
      </c>
      <c r="AA331" s="57"/>
      <c r="AB331" s="57">
        <v>0.73866898148148152</v>
      </c>
      <c r="AC331" s="74"/>
      <c r="AD331" s="74"/>
      <c r="AE331" s="113">
        <v>0.20311342592592593</v>
      </c>
      <c r="AF331" s="111">
        <v>25901</v>
      </c>
      <c r="AG331" s="123">
        <f t="shared" si="107"/>
        <v>0.90611111111111109</v>
      </c>
      <c r="AH331" s="125">
        <f t="shared" si="108"/>
        <v>2.6388888888888573E-3</v>
      </c>
      <c r="AI331" s="5">
        <f t="shared" si="109"/>
        <v>6.2743769100849311</v>
      </c>
      <c r="AJ331">
        <f t="shared" si="98"/>
        <v>6</v>
      </c>
      <c r="AK331">
        <f t="shared" si="99"/>
        <v>16</v>
      </c>
      <c r="AL331">
        <f t="shared" si="100"/>
        <v>6</v>
      </c>
      <c r="AM331" s="7">
        <f t="shared" si="101"/>
        <v>0.26118055555555558</v>
      </c>
      <c r="AN331" s="5">
        <f t="shared" si="110"/>
        <v>17.626855201403949</v>
      </c>
      <c r="AO331">
        <f t="shared" si="102"/>
        <v>17</v>
      </c>
      <c r="AP331">
        <f t="shared" si="103"/>
        <v>37</v>
      </c>
      <c r="AQ331">
        <f t="shared" si="104"/>
        <v>17</v>
      </c>
      <c r="AR331" s="7">
        <f t="shared" si="105"/>
        <v>0.73422453703703694</v>
      </c>
    </row>
    <row r="332" spans="1:44" ht="15.75" customHeight="1" thickBot="1" x14ac:dyDescent="0.3">
      <c r="A332" s="115">
        <f t="shared" si="91"/>
        <v>262</v>
      </c>
      <c r="B332" s="50">
        <f t="shared" si="106"/>
        <v>121</v>
      </c>
      <c r="C332" s="39"/>
      <c r="D332" s="161">
        <v>-1033</v>
      </c>
      <c r="E332" s="161"/>
      <c r="F332" s="35">
        <v>43820</v>
      </c>
      <c r="G332" s="9">
        <f t="shared" si="94"/>
        <v>12</v>
      </c>
      <c r="H332" s="9">
        <f t="shared" si="95"/>
        <v>21</v>
      </c>
      <c r="I332" s="94" t="str">
        <f t="shared" si="85"/>
        <v>AM 7th Day</v>
      </c>
      <c r="J332" s="38" t="s">
        <v>31</v>
      </c>
      <c r="K332" s="9" t="str">
        <f t="shared" si="111"/>
        <v>Day 7</v>
      </c>
      <c r="L332" s="14" t="s">
        <v>19</v>
      </c>
      <c r="M332" s="51">
        <v>0.54652777777777783</v>
      </c>
      <c r="N332" s="17">
        <f t="shared" si="92"/>
        <v>0.43263888888888896</v>
      </c>
      <c r="O332" s="10" t="str">
        <f t="shared" si="96"/>
        <v/>
      </c>
      <c r="P332" s="56"/>
      <c r="Q332" s="11"/>
      <c r="R332" s="12"/>
      <c r="S332" s="11">
        <v>0.22893518518518519</v>
      </c>
      <c r="T332" s="12" t="s">
        <v>130</v>
      </c>
      <c r="U332" s="12"/>
      <c r="V332" s="11">
        <f t="shared" si="112"/>
        <v>0.2285300925925926</v>
      </c>
      <c r="W332" s="11"/>
      <c r="X332" s="11"/>
      <c r="Y332" s="9"/>
      <c r="Z332" s="11">
        <f t="shared" si="97"/>
        <v>0.76340277777777776</v>
      </c>
      <c r="AA332" s="56"/>
      <c r="AB332" s="56"/>
      <c r="AC332" s="74"/>
      <c r="AD332" s="74"/>
      <c r="AE332" s="113">
        <v>0.86255787037037035</v>
      </c>
      <c r="AF332" s="111">
        <v>25894</v>
      </c>
      <c r="AG332" s="123">
        <f t="shared" si="107"/>
        <v>1.5656365740740739</v>
      </c>
      <c r="AH332" s="125">
        <f t="shared" si="108"/>
        <v>1.0191087962962961</v>
      </c>
      <c r="AI332" s="5">
        <f t="shared" si="109"/>
        <v>5.4957956942324051</v>
      </c>
      <c r="AJ332">
        <f t="shared" si="98"/>
        <v>5</v>
      </c>
      <c r="AK332">
        <f t="shared" si="99"/>
        <v>29</v>
      </c>
      <c r="AL332">
        <f t="shared" si="100"/>
        <v>5</v>
      </c>
      <c r="AM332" s="7">
        <f t="shared" si="101"/>
        <v>0.2285300925925926</v>
      </c>
      <c r="AN332" s="5">
        <f t="shared" si="110"/>
        <v>18.322419809587331</v>
      </c>
      <c r="AO332">
        <f t="shared" si="102"/>
        <v>18</v>
      </c>
      <c r="AP332">
        <f t="shared" si="103"/>
        <v>19</v>
      </c>
      <c r="AQ332">
        <f t="shared" si="104"/>
        <v>18</v>
      </c>
      <c r="AR332" s="7">
        <f t="shared" si="105"/>
        <v>0.76340277777777776</v>
      </c>
    </row>
    <row r="333" spans="1:44" ht="161" thickBot="1" x14ac:dyDescent="0.3">
      <c r="A333" s="115">
        <f t="shared" si="91"/>
        <v>263</v>
      </c>
      <c r="B333" s="61">
        <f t="shared" si="106"/>
        <v>122</v>
      </c>
      <c r="C333" s="14">
        <v>60</v>
      </c>
      <c r="D333" s="165">
        <v>-1032</v>
      </c>
      <c r="E333" s="165"/>
      <c r="F333" s="36">
        <v>43630</v>
      </c>
      <c r="G333" s="14">
        <f t="shared" si="94"/>
        <v>6</v>
      </c>
      <c r="H333" s="14">
        <f t="shared" si="95"/>
        <v>14</v>
      </c>
      <c r="I333" s="94" t="str">
        <f t="shared" si="85"/>
        <v/>
      </c>
      <c r="J333" s="21" t="s">
        <v>20</v>
      </c>
      <c r="K333" s="21" t="str">
        <f t="shared" si="111"/>
        <v>Day 2</v>
      </c>
      <c r="L333" s="14" t="s">
        <v>70</v>
      </c>
      <c r="M333" s="51">
        <v>0.8618055555555556</v>
      </c>
      <c r="N333" s="10" t="str">
        <f t="shared" si="92"/>
        <v/>
      </c>
      <c r="O333" s="15">
        <f t="shared" si="96"/>
        <v>0.74791666666666667</v>
      </c>
      <c r="P333" s="9" t="s">
        <v>71</v>
      </c>
      <c r="Q333" s="18"/>
      <c r="R333" s="16" t="s">
        <v>228</v>
      </c>
      <c r="S333" s="18">
        <v>0.23792824074074073</v>
      </c>
      <c r="T333" s="16" t="s">
        <v>130</v>
      </c>
      <c r="U333" s="16" t="s">
        <v>148</v>
      </c>
      <c r="V333" s="11">
        <f t="shared" si="112"/>
        <v>0.25354166666666667</v>
      </c>
      <c r="W333" s="11"/>
      <c r="X333" s="11"/>
      <c r="Y333" s="9"/>
      <c r="Z333" s="11">
        <f t="shared" si="97"/>
        <v>0.73214120370370372</v>
      </c>
      <c r="AA333" s="51"/>
      <c r="AB333" s="51">
        <v>0.7368055555555556</v>
      </c>
      <c r="AC333" s="209" t="s">
        <v>229</v>
      </c>
      <c r="AD333" s="209"/>
      <c r="AE333" s="113">
        <v>0.17781250000000001</v>
      </c>
      <c r="AF333" s="111">
        <v>25885</v>
      </c>
      <c r="AG333" s="123">
        <f t="shared" si="107"/>
        <v>0.88099537037037035</v>
      </c>
      <c r="AH333" s="125">
        <f t="shared" si="108"/>
        <v>1.9189814814814743E-2</v>
      </c>
      <c r="AI333" s="5">
        <f t="shared" si="109"/>
        <v>6.0984194200100204</v>
      </c>
      <c r="AJ333">
        <f t="shared" si="98"/>
        <v>6</v>
      </c>
      <c r="AK333">
        <f t="shared" si="99"/>
        <v>5</v>
      </c>
      <c r="AL333">
        <f t="shared" si="100"/>
        <v>6</v>
      </c>
      <c r="AM333" s="7">
        <f t="shared" si="101"/>
        <v>0.25354166666666667</v>
      </c>
      <c r="AN333" s="5">
        <f t="shared" si="110"/>
        <v>17.568487394167313</v>
      </c>
      <c r="AO333">
        <f t="shared" si="102"/>
        <v>17</v>
      </c>
      <c r="AP333">
        <f t="shared" si="103"/>
        <v>34</v>
      </c>
      <c r="AQ333">
        <f t="shared" si="104"/>
        <v>17</v>
      </c>
      <c r="AR333" s="7">
        <f t="shared" si="105"/>
        <v>0.73214120370370372</v>
      </c>
    </row>
    <row r="334" spans="1:44" ht="17" thickBot="1" x14ac:dyDescent="0.3">
      <c r="A334" s="115">
        <f t="shared" si="91"/>
        <v>264</v>
      </c>
      <c r="B334" s="50">
        <f t="shared" si="106"/>
        <v>123</v>
      </c>
      <c r="C334" s="39"/>
      <c r="D334" s="161">
        <v>-1032</v>
      </c>
      <c r="E334" s="161"/>
      <c r="F334" s="35">
        <v>43808</v>
      </c>
      <c r="G334" s="9">
        <f t="shared" si="94"/>
        <v>12</v>
      </c>
      <c r="H334" s="9">
        <f t="shared" si="95"/>
        <v>9</v>
      </c>
      <c r="I334" s="94" t="str">
        <f t="shared" ref="I334:I397" si="113">IF(AND(K334="Day 6",N334&lt;&gt;""),"AM 6th Day",IF(AND(K334="Day 7",N334&lt;&gt;""),"AM 7th Day",IF(AND(J334="Thu",N334=""),"PM Friday",IF(AND(J334="Fri",N334=""),"PM Saturday",""))))</f>
        <v/>
      </c>
      <c r="J334" s="38" t="s">
        <v>16</v>
      </c>
      <c r="K334" s="9" t="str">
        <f t="shared" si="111"/>
        <v>Day 5</v>
      </c>
      <c r="L334" s="14" t="s">
        <v>17</v>
      </c>
      <c r="M334" s="51">
        <v>0.68333333333333324</v>
      </c>
      <c r="N334" s="10" t="str">
        <f t="shared" si="92"/>
        <v/>
      </c>
      <c r="O334" s="17">
        <f t="shared" si="96"/>
        <v>0.56944444444444431</v>
      </c>
      <c r="P334" s="9"/>
      <c r="Q334" s="11"/>
      <c r="R334" s="12"/>
      <c r="S334" s="11">
        <v>0.22267361111111109</v>
      </c>
      <c r="T334" s="12" t="s">
        <v>130</v>
      </c>
      <c r="U334" s="12"/>
      <c r="V334" s="11">
        <f t="shared" si="112"/>
        <v>0.22783564814814816</v>
      </c>
      <c r="W334" s="11"/>
      <c r="X334" s="11"/>
      <c r="Y334" s="56"/>
      <c r="Z334" s="11">
        <f t="shared" si="97"/>
        <v>0.75923611111111111</v>
      </c>
      <c r="AA334" s="9"/>
      <c r="AB334" s="9"/>
      <c r="AC334" s="202"/>
      <c r="AD334" s="202"/>
      <c r="AE334" s="113">
        <v>0.99373842592592598</v>
      </c>
      <c r="AF334" s="111">
        <v>25876</v>
      </c>
      <c r="AG334" s="123">
        <f t="shared" si="107"/>
        <v>1.6970254629629631</v>
      </c>
      <c r="AH334" s="125">
        <f t="shared" si="108"/>
        <v>1.01369212962963</v>
      </c>
      <c r="AI334" s="5">
        <f t="shared" si="109"/>
        <v>5.4822418850866308</v>
      </c>
      <c r="AJ334">
        <f t="shared" si="98"/>
        <v>5</v>
      </c>
      <c r="AK334">
        <f t="shared" si="99"/>
        <v>28</v>
      </c>
      <c r="AL334">
        <f t="shared" si="100"/>
        <v>5</v>
      </c>
      <c r="AM334" s="7">
        <f t="shared" si="101"/>
        <v>0.22783564814814816</v>
      </c>
      <c r="AN334" s="5">
        <f t="shared" si="110"/>
        <v>18.22137936104124</v>
      </c>
      <c r="AO334">
        <f t="shared" si="102"/>
        <v>18</v>
      </c>
      <c r="AP334">
        <f t="shared" si="103"/>
        <v>13</v>
      </c>
      <c r="AQ334">
        <f t="shared" si="104"/>
        <v>18</v>
      </c>
      <c r="AR334" s="7">
        <f t="shared" si="105"/>
        <v>0.75923611111111111</v>
      </c>
    </row>
    <row r="335" spans="1:44" ht="71" thickBot="1" x14ac:dyDescent="0.3">
      <c r="A335" s="115">
        <f t="shared" si="91"/>
        <v>265</v>
      </c>
      <c r="B335" s="50">
        <f t="shared" si="106"/>
        <v>124</v>
      </c>
      <c r="C335" s="39"/>
      <c r="D335" s="161">
        <v>-1031</v>
      </c>
      <c r="E335" s="161"/>
      <c r="F335" s="35">
        <v>43620</v>
      </c>
      <c r="G335" s="9">
        <f t="shared" si="94"/>
        <v>6</v>
      </c>
      <c r="H335" s="9">
        <f t="shared" si="95"/>
        <v>4</v>
      </c>
      <c r="I335" s="94" t="str">
        <f t="shared" si="113"/>
        <v>AM 6th Day</v>
      </c>
      <c r="J335" s="38" t="s">
        <v>18</v>
      </c>
      <c r="K335" s="9" t="str">
        <f t="shared" si="111"/>
        <v>Day 6</v>
      </c>
      <c r="L335" s="14" t="s">
        <v>17</v>
      </c>
      <c r="M335" s="51">
        <v>0.56111111111111112</v>
      </c>
      <c r="N335" s="17">
        <f t="shared" si="92"/>
        <v>0.44722222222222224</v>
      </c>
      <c r="O335" s="10" t="str">
        <f t="shared" si="96"/>
        <v/>
      </c>
      <c r="P335" s="9"/>
      <c r="Q335" s="11"/>
      <c r="R335" s="12"/>
      <c r="S335" s="11">
        <v>0.24898148148148147</v>
      </c>
      <c r="T335" s="12" t="s">
        <v>130</v>
      </c>
      <c r="U335" s="12"/>
      <c r="V335" s="11">
        <f t="shared" si="112"/>
        <v>0.25215277777777778</v>
      </c>
      <c r="W335" s="11"/>
      <c r="X335" s="11"/>
      <c r="Y335" s="56"/>
      <c r="Z335" s="11">
        <f t="shared" si="97"/>
        <v>0.73353009259259261</v>
      </c>
      <c r="AA335" s="9"/>
      <c r="AB335" s="9"/>
      <c r="AC335" s="202"/>
      <c r="AD335" s="202"/>
      <c r="AE335" s="113">
        <v>0.8696990740740741</v>
      </c>
      <c r="AF335" s="111">
        <v>25867</v>
      </c>
      <c r="AG335" s="123">
        <f t="shared" si="107"/>
        <v>1.573090277777778</v>
      </c>
      <c r="AH335" s="125">
        <f t="shared" si="108"/>
        <v>1.0119791666666669</v>
      </c>
      <c r="AI335" s="5">
        <f t="shared" si="109"/>
        <v>6.063589130926144</v>
      </c>
      <c r="AJ335">
        <f t="shared" si="98"/>
        <v>6</v>
      </c>
      <c r="AK335">
        <f t="shared" si="99"/>
        <v>3</v>
      </c>
      <c r="AL335">
        <f t="shared" si="100"/>
        <v>6</v>
      </c>
      <c r="AM335" s="7">
        <f t="shared" si="101"/>
        <v>0.25215277777777778</v>
      </c>
      <c r="AN335" s="5">
        <f t="shared" si="110"/>
        <v>17.616302387690411</v>
      </c>
      <c r="AO335">
        <f t="shared" si="102"/>
        <v>17</v>
      </c>
      <c r="AP335">
        <f t="shared" si="103"/>
        <v>36</v>
      </c>
      <c r="AQ335">
        <f t="shared" si="104"/>
        <v>17</v>
      </c>
      <c r="AR335" s="7">
        <f t="shared" si="105"/>
        <v>0.73353009259259261</v>
      </c>
    </row>
    <row r="336" spans="1:44" ht="17" thickBot="1" x14ac:dyDescent="0.3">
      <c r="A336" s="115">
        <f t="shared" si="91"/>
        <v>266</v>
      </c>
      <c r="B336" s="50">
        <f t="shared" si="106"/>
        <v>125</v>
      </c>
      <c r="C336" s="39"/>
      <c r="D336" s="161">
        <v>-1031</v>
      </c>
      <c r="E336" s="161"/>
      <c r="F336" s="35">
        <v>43797</v>
      </c>
      <c r="G336" s="9">
        <f t="shared" si="94"/>
        <v>11</v>
      </c>
      <c r="H336" s="9">
        <f t="shared" si="95"/>
        <v>28</v>
      </c>
      <c r="I336" s="94" t="str">
        <f t="shared" si="113"/>
        <v/>
      </c>
      <c r="J336" s="38" t="s">
        <v>20</v>
      </c>
      <c r="K336" s="9" t="str">
        <f t="shared" si="111"/>
        <v>Day 2</v>
      </c>
      <c r="L336" s="14" t="s">
        <v>19</v>
      </c>
      <c r="M336" s="51">
        <v>0.64583333333333337</v>
      </c>
      <c r="N336" s="10" t="str">
        <f t="shared" si="92"/>
        <v/>
      </c>
      <c r="O336" s="17">
        <f t="shared" si="96"/>
        <v>0.53194444444444444</v>
      </c>
      <c r="P336" s="9"/>
      <c r="Q336" s="11"/>
      <c r="R336" s="12"/>
      <c r="S336" s="11">
        <v>0.22239583333333335</v>
      </c>
      <c r="T336" s="12" t="s">
        <v>130</v>
      </c>
      <c r="U336" s="12"/>
      <c r="V336" s="11">
        <f t="shared" si="112"/>
        <v>0.22922453703703705</v>
      </c>
      <c r="W336" s="11"/>
      <c r="X336" s="11"/>
      <c r="Y336" s="56"/>
      <c r="Z336" s="11">
        <f t="shared" si="97"/>
        <v>0.75576388888888879</v>
      </c>
      <c r="AA336" s="9"/>
      <c r="AB336" s="9"/>
      <c r="AC336" s="202"/>
      <c r="AD336" s="202"/>
      <c r="AE336" s="113">
        <v>0.95052083333333337</v>
      </c>
      <c r="AF336" s="111">
        <v>25858</v>
      </c>
      <c r="AG336" s="123">
        <f t="shared" si="107"/>
        <v>1.6533217592592595</v>
      </c>
      <c r="AH336" s="125">
        <f t="shared" si="108"/>
        <v>1.007488425925926</v>
      </c>
      <c r="AI336" s="5">
        <f t="shared" si="109"/>
        <v>5.5055528201373827</v>
      </c>
      <c r="AJ336">
        <f t="shared" si="98"/>
        <v>5</v>
      </c>
      <c r="AK336">
        <f t="shared" si="99"/>
        <v>30</v>
      </c>
      <c r="AL336">
        <f t="shared" si="100"/>
        <v>5</v>
      </c>
      <c r="AM336" s="7">
        <f t="shared" si="101"/>
        <v>0.22922453703703705</v>
      </c>
      <c r="AN336" s="5">
        <f t="shared" si="110"/>
        <v>18.134326319906712</v>
      </c>
      <c r="AO336">
        <f t="shared" si="102"/>
        <v>18</v>
      </c>
      <c r="AP336">
        <f t="shared" si="103"/>
        <v>8</v>
      </c>
      <c r="AQ336">
        <f t="shared" si="104"/>
        <v>18</v>
      </c>
      <c r="AR336" s="7">
        <f t="shared" si="105"/>
        <v>0.75576388888888879</v>
      </c>
    </row>
    <row r="337" spans="1:44" ht="17" thickBot="1" x14ac:dyDescent="0.3">
      <c r="A337" s="115">
        <f t="shared" si="91"/>
        <v>267</v>
      </c>
      <c r="B337" s="50">
        <f t="shared" si="106"/>
        <v>126</v>
      </c>
      <c r="C337" s="9">
        <v>61</v>
      </c>
      <c r="D337" s="161">
        <v>-1030</v>
      </c>
      <c r="E337" s="161"/>
      <c r="F337" s="35">
        <v>43610</v>
      </c>
      <c r="G337" s="9">
        <f t="shared" si="94"/>
        <v>5</v>
      </c>
      <c r="H337" s="9">
        <f t="shared" si="95"/>
        <v>25</v>
      </c>
      <c r="I337" s="94" t="str">
        <f t="shared" si="113"/>
        <v/>
      </c>
      <c r="J337" s="9" t="s">
        <v>16</v>
      </c>
      <c r="K337" s="9" t="str">
        <f t="shared" si="111"/>
        <v>Day 4</v>
      </c>
      <c r="L337" s="14" t="s">
        <v>19</v>
      </c>
      <c r="M337" s="51">
        <v>0.26458333333333334</v>
      </c>
      <c r="N337" s="17">
        <f t="shared" si="92"/>
        <v>0.15069444444444446</v>
      </c>
      <c r="O337" s="10" t="str">
        <f t="shared" si="96"/>
        <v/>
      </c>
      <c r="P337" s="9"/>
      <c r="Q337" s="11"/>
      <c r="R337" s="12" t="s">
        <v>130</v>
      </c>
      <c r="S337" s="11">
        <v>0.26053240740740741</v>
      </c>
      <c r="T337" s="12" t="s">
        <v>130</v>
      </c>
      <c r="U337" s="12"/>
      <c r="V337" s="11">
        <f t="shared" si="112"/>
        <v>0.25145833333333334</v>
      </c>
      <c r="W337" s="11"/>
      <c r="X337" s="11"/>
      <c r="Y337" s="51">
        <v>0.25972222222222224</v>
      </c>
      <c r="Z337" s="11">
        <f t="shared" si="97"/>
        <v>0.73700231481481471</v>
      </c>
      <c r="AA337" s="9"/>
      <c r="AB337" s="9"/>
      <c r="AC337" s="202"/>
      <c r="AD337" s="202"/>
      <c r="AE337" s="113">
        <v>0.5692476851851852</v>
      </c>
      <c r="AF337" s="111">
        <v>25850</v>
      </c>
      <c r="AG337" s="123">
        <f t="shared" si="107"/>
        <v>1.2721412037037039</v>
      </c>
      <c r="AH337" s="125">
        <f t="shared" si="108"/>
        <v>1.0075578703703705</v>
      </c>
      <c r="AI337" s="5">
        <f t="shared" si="109"/>
        <v>6.0408408792412045</v>
      </c>
      <c r="AJ337">
        <f t="shared" si="98"/>
        <v>6</v>
      </c>
      <c r="AK337">
        <f t="shared" si="99"/>
        <v>2</v>
      </c>
      <c r="AL337">
        <f t="shared" si="100"/>
        <v>6</v>
      </c>
      <c r="AM337" s="7">
        <f t="shared" si="101"/>
        <v>0.25145833333333334</v>
      </c>
      <c r="AN337" s="5">
        <f t="shared" si="110"/>
        <v>17.690173301540735</v>
      </c>
      <c r="AO337">
        <f t="shared" si="102"/>
        <v>17</v>
      </c>
      <c r="AP337">
        <f t="shared" si="103"/>
        <v>41</v>
      </c>
      <c r="AQ337">
        <f t="shared" si="104"/>
        <v>17</v>
      </c>
      <c r="AR337" s="7">
        <f t="shared" si="105"/>
        <v>0.73700231481481471</v>
      </c>
    </row>
    <row r="338" spans="1:44" ht="17" thickBot="1" x14ac:dyDescent="0.3">
      <c r="A338" s="115">
        <f t="shared" si="91"/>
        <v>268</v>
      </c>
      <c r="B338" s="50">
        <f t="shared" si="106"/>
        <v>127</v>
      </c>
      <c r="C338" s="39"/>
      <c r="D338" s="161">
        <v>-1030</v>
      </c>
      <c r="E338" s="161"/>
      <c r="F338" s="35">
        <v>43786</v>
      </c>
      <c r="G338" s="9">
        <f t="shared" si="94"/>
        <v>11</v>
      </c>
      <c r="H338" s="9">
        <f t="shared" si="95"/>
        <v>17</v>
      </c>
      <c r="I338" s="94" t="str">
        <f t="shared" si="113"/>
        <v/>
      </c>
      <c r="J338" s="38" t="s">
        <v>28</v>
      </c>
      <c r="K338" s="9" t="str">
        <f t="shared" si="111"/>
        <v>Day 6</v>
      </c>
      <c r="L338" s="8" t="s">
        <v>24</v>
      </c>
      <c r="M338" s="51">
        <v>0.75277777777777777</v>
      </c>
      <c r="N338" s="10" t="str">
        <f t="shared" ref="N338:N369" si="114">IF((M338-$AF$46)&gt;$AG$48,IF((M338-$AF$46)&lt;$AG$46,M338-$AF$46,""),"")</f>
        <v/>
      </c>
      <c r="O338" s="10">
        <f t="shared" si="96"/>
        <v>0.63888888888888884</v>
      </c>
      <c r="P338" s="9"/>
      <c r="Q338" s="11"/>
      <c r="R338" s="12"/>
      <c r="S338" s="11">
        <v>0.21821759259259257</v>
      </c>
      <c r="T338" s="12" t="s">
        <v>130</v>
      </c>
      <c r="U338" s="12"/>
      <c r="V338" s="11">
        <f t="shared" si="112"/>
        <v>0.23130787037037037</v>
      </c>
      <c r="W338" s="11"/>
      <c r="X338" s="11"/>
      <c r="Y338" s="56"/>
      <c r="Z338" s="11">
        <f t="shared" si="97"/>
        <v>0.75229166666666669</v>
      </c>
      <c r="AA338" s="9"/>
      <c r="AB338" s="9"/>
      <c r="AC338" s="202"/>
      <c r="AD338" s="202"/>
      <c r="AE338" s="113">
        <v>5.2743055555555557E-2</v>
      </c>
      <c r="AF338" s="111">
        <v>25841</v>
      </c>
      <c r="AG338" s="123">
        <f t="shared" si="107"/>
        <v>0.7557407407407406</v>
      </c>
      <c r="AH338" s="125">
        <f t="shared" si="108"/>
        <v>2.962962962962834E-3</v>
      </c>
      <c r="AI338" s="5">
        <f t="shared" si="109"/>
        <v>5.5629609719615916</v>
      </c>
      <c r="AJ338">
        <f t="shared" si="98"/>
        <v>5</v>
      </c>
      <c r="AK338">
        <f t="shared" si="99"/>
        <v>33</v>
      </c>
      <c r="AL338">
        <f t="shared" si="100"/>
        <v>5</v>
      </c>
      <c r="AM338" s="7">
        <f t="shared" si="101"/>
        <v>0.23130787037037037</v>
      </c>
      <c r="AN338" s="5">
        <f t="shared" si="110"/>
        <v>18.065754930770932</v>
      </c>
      <c r="AO338">
        <f t="shared" si="102"/>
        <v>18</v>
      </c>
      <c r="AP338">
        <f t="shared" si="103"/>
        <v>3</v>
      </c>
      <c r="AQ338">
        <f t="shared" si="104"/>
        <v>18</v>
      </c>
      <c r="AR338" s="7">
        <f t="shared" si="105"/>
        <v>0.75229166666666669</v>
      </c>
    </row>
    <row r="339" spans="1:44" ht="71" thickBot="1" x14ac:dyDescent="0.3">
      <c r="A339" s="115">
        <f t="shared" si="91"/>
        <v>269</v>
      </c>
      <c r="B339" s="50">
        <f t="shared" si="106"/>
        <v>128</v>
      </c>
      <c r="C339" s="39"/>
      <c r="D339" s="161">
        <v>-1029</v>
      </c>
      <c r="E339" s="161"/>
      <c r="F339" s="35">
        <v>43570</v>
      </c>
      <c r="G339" s="9">
        <f t="shared" si="94"/>
        <v>4</v>
      </c>
      <c r="H339" s="9">
        <f t="shared" si="95"/>
        <v>15</v>
      </c>
      <c r="I339" s="94" t="str">
        <f t="shared" si="113"/>
        <v>AM 7th Day</v>
      </c>
      <c r="J339" s="38" t="s">
        <v>31</v>
      </c>
      <c r="K339" s="9" t="str">
        <f t="shared" si="111"/>
        <v>Day 7</v>
      </c>
      <c r="L339" s="8" t="s">
        <v>24</v>
      </c>
      <c r="M339" s="51">
        <v>0.27986111111111112</v>
      </c>
      <c r="N339" s="10">
        <f t="shared" si="114"/>
        <v>0.16597222222222224</v>
      </c>
      <c r="O339" s="10" t="str">
        <f t="shared" si="96"/>
        <v/>
      </c>
      <c r="P339" s="9"/>
      <c r="Q339" s="11"/>
      <c r="R339" s="12" t="s">
        <v>130</v>
      </c>
      <c r="S339" s="11">
        <v>0.25813657407407409</v>
      </c>
      <c r="T339" s="12" t="s">
        <v>140</v>
      </c>
      <c r="U339" s="12"/>
      <c r="V339" s="11">
        <f t="shared" si="112"/>
        <v>0.25145833333333334</v>
      </c>
      <c r="W339" s="11"/>
      <c r="X339" s="11"/>
      <c r="Y339" s="56"/>
      <c r="Z339" s="11">
        <f t="shared" si="97"/>
        <v>0.75576388888888879</v>
      </c>
      <c r="AA339" s="9"/>
      <c r="AB339" s="9"/>
      <c r="AC339" s="202"/>
      <c r="AD339" s="202"/>
      <c r="AE339" s="113">
        <v>0.59640046296296301</v>
      </c>
      <c r="AF339" s="111">
        <v>25833</v>
      </c>
      <c r="AG339" s="123">
        <f t="shared" si="107"/>
        <v>1.2994907407407408</v>
      </c>
      <c r="AH339" s="125">
        <f t="shared" si="108"/>
        <v>1.0196296296296297</v>
      </c>
      <c r="AI339" s="5">
        <f t="shared" si="109"/>
        <v>6.0421730106733014</v>
      </c>
      <c r="AJ339">
        <f t="shared" si="98"/>
        <v>6</v>
      </c>
      <c r="AK339">
        <f t="shared" si="99"/>
        <v>2</v>
      </c>
      <c r="AL339">
        <f t="shared" si="100"/>
        <v>6</v>
      </c>
      <c r="AM339" s="7">
        <f t="shared" si="101"/>
        <v>0.25145833333333334</v>
      </c>
      <c r="AN339" s="5">
        <f t="shared" si="110"/>
        <v>18.145272045648674</v>
      </c>
      <c r="AO339">
        <f t="shared" si="102"/>
        <v>18</v>
      </c>
      <c r="AP339">
        <f t="shared" si="103"/>
        <v>8</v>
      </c>
      <c r="AQ339">
        <f t="shared" si="104"/>
        <v>18</v>
      </c>
      <c r="AR339" s="7">
        <f t="shared" si="105"/>
        <v>0.75576388888888879</v>
      </c>
    </row>
    <row r="340" spans="1:44" ht="17" thickBot="1" x14ac:dyDescent="0.3">
      <c r="A340" s="115">
        <f t="shared" si="91"/>
        <v>270</v>
      </c>
      <c r="B340" s="50">
        <f t="shared" si="106"/>
        <v>129</v>
      </c>
      <c r="C340" s="39"/>
      <c r="D340" s="161">
        <v>-1029</v>
      </c>
      <c r="E340" s="161"/>
      <c r="F340" s="35">
        <v>43746</v>
      </c>
      <c r="G340" s="9">
        <f t="shared" si="94"/>
        <v>10</v>
      </c>
      <c r="H340" s="9">
        <f t="shared" si="95"/>
        <v>8</v>
      </c>
      <c r="I340" s="94" t="str">
        <f t="shared" si="113"/>
        <v/>
      </c>
      <c r="J340" s="38" t="s">
        <v>20</v>
      </c>
      <c r="K340" s="9" t="str">
        <f t="shared" si="111"/>
        <v>Day 2</v>
      </c>
      <c r="L340" s="14" t="s">
        <v>19</v>
      </c>
      <c r="M340" s="51">
        <v>0.67569444444444438</v>
      </c>
      <c r="N340" s="10" t="str">
        <f t="shared" si="114"/>
        <v/>
      </c>
      <c r="O340" s="17">
        <f t="shared" si="96"/>
        <v>0.56180555555555545</v>
      </c>
      <c r="P340" s="9"/>
      <c r="Q340" s="11"/>
      <c r="R340" s="12"/>
      <c r="S340" s="11">
        <v>0.23594907407407406</v>
      </c>
      <c r="T340" s="12" t="s">
        <v>130</v>
      </c>
      <c r="U340" s="12"/>
      <c r="V340" s="11">
        <f t="shared" si="112"/>
        <v>0.24728009259259257</v>
      </c>
      <c r="W340" s="11"/>
      <c r="X340" s="11"/>
      <c r="Y340" s="56"/>
      <c r="Z340" s="11">
        <f t="shared" si="97"/>
        <v>0.74741898148148145</v>
      </c>
      <c r="AA340" s="9"/>
      <c r="AB340" s="9"/>
      <c r="AC340" s="202"/>
      <c r="AD340" s="202"/>
      <c r="AE340" s="113">
        <v>0.99087962962962972</v>
      </c>
      <c r="AF340" s="111">
        <v>25825</v>
      </c>
      <c r="AG340" s="123">
        <f t="shared" si="107"/>
        <v>1.6940625000000002</v>
      </c>
      <c r="AH340" s="125">
        <f t="shared" si="108"/>
        <v>1.0183680555555559</v>
      </c>
      <c r="AI340" s="5">
        <f t="shared" si="109"/>
        <v>5.9354104767862426</v>
      </c>
      <c r="AJ340">
        <f t="shared" si="98"/>
        <v>5</v>
      </c>
      <c r="AK340">
        <f t="shared" si="99"/>
        <v>56</v>
      </c>
      <c r="AL340">
        <f t="shared" si="100"/>
        <v>5</v>
      </c>
      <c r="AM340" s="7">
        <f t="shared" si="101"/>
        <v>0.24728009259259257</v>
      </c>
      <c r="AN340" s="5">
        <f t="shared" si="110"/>
        <v>17.940746240085435</v>
      </c>
      <c r="AO340">
        <f t="shared" si="102"/>
        <v>17</v>
      </c>
      <c r="AP340">
        <f t="shared" si="103"/>
        <v>56</v>
      </c>
      <c r="AQ340">
        <f t="shared" si="104"/>
        <v>17</v>
      </c>
      <c r="AR340" s="7">
        <f t="shared" si="105"/>
        <v>0.74741898148148145</v>
      </c>
    </row>
    <row r="341" spans="1:44" ht="49" thickBot="1" x14ac:dyDescent="0.3">
      <c r="A341" s="115">
        <f t="shared" si="91"/>
        <v>271</v>
      </c>
      <c r="B341" s="67">
        <f t="shared" si="106"/>
        <v>130</v>
      </c>
      <c r="C341" s="8">
        <v>62</v>
      </c>
      <c r="D341" s="217">
        <v>-1028</v>
      </c>
      <c r="E341" s="217"/>
      <c r="F341" s="72">
        <v>43558</v>
      </c>
      <c r="G341" s="8">
        <f t="shared" si="94"/>
        <v>4</v>
      </c>
      <c r="H341" s="8">
        <f t="shared" si="95"/>
        <v>3</v>
      </c>
      <c r="I341" s="94" t="str">
        <f t="shared" si="113"/>
        <v/>
      </c>
      <c r="J341" s="21" t="s">
        <v>16</v>
      </c>
      <c r="K341" s="21" t="str">
        <f t="shared" si="111"/>
        <v>Day 4</v>
      </c>
      <c r="L341" s="14" t="s">
        <v>17</v>
      </c>
      <c r="M341" s="51">
        <v>0.36944444444444446</v>
      </c>
      <c r="N341" s="15">
        <f t="shared" si="114"/>
        <v>0.25555555555555559</v>
      </c>
      <c r="O341" s="10" t="str">
        <f t="shared" si="96"/>
        <v/>
      </c>
      <c r="P341" s="9"/>
      <c r="Q341" s="18"/>
      <c r="R341" s="16" t="s">
        <v>130</v>
      </c>
      <c r="S341" s="18">
        <v>0.25533564814814813</v>
      </c>
      <c r="T341" s="16" t="s">
        <v>225</v>
      </c>
      <c r="U341" s="16" t="s">
        <v>148</v>
      </c>
      <c r="V341" s="11">
        <f t="shared" si="112"/>
        <v>0.25145833333333334</v>
      </c>
      <c r="W341" s="11"/>
      <c r="X341" s="11"/>
      <c r="Y341" s="51">
        <v>0.25347222222222221</v>
      </c>
      <c r="Z341" s="11">
        <f t="shared" si="97"/>
        <v>0.76201388888888888</v>
      </c>
      <c r="AA341" s="9"/>
      <c r="AB341" s="9"/>
      <c r="AC341" s="202" t="s">
        <v>227</v>
      </c>
      <c r="AD341" s="202"/>
      <c r="AE341" s="113">
        <v>0.68168981481481483</v>
      </c>
      <c r="AF341" s="111">
        <v>25816</v>
      </c>
      <c r="AG341" s="123">
        <f t="shared" si="107"/>
        <v>1.3849768518518517</v>
      </c>
      <c r="AH341" s="125">
        <f t="shared" si="108"/>
        <v>1.0155324074074072</v>
      </c>
      <c r="AI341" s="5">
        <f t="shared" si="109"/>
        <v>6.0469647269713453</v>
      </c>
      <c r="AJ341">
        <f t="shared" si="98"/>
        <v>6</v>
      </c>
      <c r="AK341">
        <f t="shared" si="99"/>
        <v>2</v>
      </c>
      <c r="AL341">
        <f t="shared" si="100"/>
        <v>6</v>
      </c>
      <c r="AM341" s="7">
        <f t="shared" si="101"/>
        <v>0.25145833333333334</v>
      </c>
      <c r="AN341" s="5">
        <f t="shared" si="110"/>
        <v>18.285331964083358</v>
      </c>
      <c r="AO341">
        <f t="shared" si="102"/>
        <v>18</v>
      </c>
      <c r="AP341">
        <f t="shared" si="103"/>
        <v>17</v>
      </c>
      <c r="AQ341">
        <f t="shared" si="104"/>
        <v>18</v>
      </c>
      <c r="AR341" s="7">
        <f t="shared" si="105"/>
        <v>0.76201388888888888</v>
      </c>
    </row>
    <row r="342" spans="1:44" ht="71" thickBot="1" x14ac:dyDescent="0.3">
      <c r="A342" s="115">
        <f t="shared" si="91"/>
        <v>272</v>
      </c>
      <c r="B342" s="67">
        <f t="shared" si="106"/>
        <v>131</v>
      </c>
      <c r="C342" s="8">
        <v>63</v>
      </c>
      <c r="D342" s="217">
        <v>-1028</v>
      </c>
      <c r="E342" s="217"/>
      <c r="F342" s="72">
        <v>43735</v>
      </c>
      <c r="G342" s="8">
        <f t="shared" si="94"/>
        <v>9</v>
      </c>
      <c r="H342" s="8">
        <f t="shared" si="95"/>
        <v>27</v>
      </c>
      <c r="I342" s="94" t="str">
        <f t="shared" si="113"/>
        <v>AM 6th Day</v>
      </c>
      <c r="J342" s="21" t="s">
        <v>18</v>
      </c>
      <c r="K342" s="21" t="str">
        <f t="shared" si="111"/>
        <v>Day 6</v>
      </c>
      <c r="L342" s="14" t="s">
        <v>17</v>
      </c>
      <c r="M342" s="51">
        <v>0.3430555555555555</v>
      </c>
      <c r="N342" s="15">
        <f t="shared" si="114"/>
        <v>0.22916666666666663</v>
      </c>
      <c r="O342" s="10" t="str">
        <f t="shared" si="96"/>
        <v/>
      </c>
      <c r="P342" s="9"/>
      <c r="Q342" s="18"/>
      <c r="R342" s="16" t="s">
        <v>130</v>
      </c>
      <c r="S342" s="18">
        <v>0.24949074074074074</v>
      </c>
      <c r="T342" s="16" t="s">
        <v>225</v>
      </c>
      <c r="U342" s="16" t="s">
        <v>148</v>
      </c>
      <c r="V342" s="11">
        <f t="shared" si="112"/>
        <v>0.25145833333333334</v>
      </c>
      <c r="W342" s="11"/>
      <c r="X342" s="11"/>
      <c r="Y342" s="51">
        <v>0.24097222222222223</v>
      </c>
      <c r="Z342" s="11">
        <f t="shared" si="97"/>
        <v>0.74672453703703701</v>
      </c>
      <c r="AA342" s="9"/>
      <c r="AB342" s="9"/>
      <c r="AC342" s="202" t="s">
        <v>226</v>
      </c>
      <c r="AD342" s="202"/>
      <c r="AE342" s="113">
        <v>0.65476851851851847</v>
      </c>
      <c r="AF342" s="111">
        <v>25807</v>
      </c>
      <c r="AG342" s="123">
        <f t="shared" si="107"/>
        <v>1.3581597222222224</v>
      </c>
      <c r="AH342" s="125">
        <f t="shared" si="108"/>
        <v>1.0151041666666669</v>
      </c>
      <c r="AI342" s="5">
        <f t="shared" si="109"/>
        <v>6.0381054448101272</v>
      </c>
      <c r="AJ342">
        <f t="shared" si="98"/>
        <v>6</v>
      </c>
      <c r="AK342">
        <f t="shared" si="99"/>
        <v>2</v>
      </c>
      <c r="AL342">
        <f t="shared" si="100"/>
        <v>6</v>
      </c>
      <c r="AM342" s="7">
        <f t="shared" si="101"/>
        <v>0.25145833333333334</v>
      </c>
      <c r="AN342" s="5">
        <f t="shared" si="110"/>
        <v>17.91886169166947</v>
      </c>
      <c r="AO342">
        <f t="shared" si="102"/>
        <v>17</v>
      </c>
      <c r="AP342">
        <f t="shared" si="103"/>
        <v>55</v>
      </c>
      <c r="AQ342">
        <f t="shared" si="104"/>
        <v>17</v>
      </c>
      <c r="AR342" s="7">
        <f t="shared" si="105"/>
        <v>0.74672453703703701</v>
      </c>
    </row>
    <row r="343" spans="1:44" ht="148" customHeight="1" thickBot="1" x14ac:dyDescent="0.3">
      <c r="A343" s="115">
        <f t="shared" si="91"/>
        <v>273</v>
      </c>
      <c r="B343" s="67">
        <f t="shared" si="106"/>
        <v>132</v>
      </c>
      <c r="C343" s="8">
        <v>64</v>
      </c>
      <c r="D343" s="270">
        <v>-1027</v>
      </c>
      <c r="E343" s="271"/>
      <c r="F343" s="72">
        <v>43547</v>
      </c>
      <c r="G343" s="8">
        <f t="shared" si="94"/>
        <v>3</v>
      </c>
      <c r="H343" s="8">
        <f t="shared" si="95"/>
        <v>23</v>
      </c>
      <c r="I343" s="94" t="str">
        <f t="shared" si="113"/>
        <v/>
      </c>
      <c r="J343" s="21" t="s">
        <v>20</v>
      </c>
      <c r="K343" s="21" t="str">
        <f t="shared" si="111"/>
        <v>Day 1</v>
      </c>
      <c r="L343" s="14" t="s">
        <v>17</v>
      </c>
      <c r="M343" s="51">
        <v>0.41041666666666665</v>
      </c>
      <c r="N343" s="15">
        <f t="shared" si="114"/>
        <v>0.29652777777777778</v>
      </c>
      <c r="O343" s="10" t="str">
        <f t="shared" si="96"/>
        <v/>
      </c>
      <c r="P343" s="9" t="s">
        <v>72</v>
      </c>
      <c r="Q343" s="73"/>
      <c r="R343" s="13" t="s">
        <v>130</v>
      </c>
      <c r="S343" s="73">
        <v>0.25362268518518521</v>
      </c>
      <c r="T343" s="13" t="s">
        <v>224</v>
      </c>
      <c r="U343" s="16" t="s">
        <v>148</v>
      </c>
      <c r="V343" s="11">
        <f t="shared" si="112"/>
        <v>0.25145833333333334</v>
      </c>
      <c r="W343" s="11"/>
      <c r="X343" s="11">
        <v>0.25241898148148151</v>
      </c>
      <c r="Y343" s="51">
        <v>0.25277777777777777</v>
      </c>
      <c r="Z343" s="11">
        <f t="shared" si="97"/>
        <v>0.76687500000000008</v>
      </c>
      <c r="AA343" s="9"/>
      <c r="AB343" s="9"/>
      <c r="AC343" s="202" t="s">
        <v>302</v>
      </c>
      <c r="AD343" s="202"/>
      <c r="AE343" s="113">
        <v>0.71666666666666667</v>
      </c>
      <c r="AF343" s="111">
        <v>25798</v>
      </c>
      <c r="AG343" s="123">
        <f t="shared" si="107"/>
        <v>1.4194675925925928</v>
      </c>
      <c r="AH343" s="125">
        <f t="shared" si="108"/>
        <v>1.0090509259259262</v>
      </c>
      <c r="AI343" s="5">
        <f t="shared" si="109"/>
        <v>6.0416476848628937</v>
      </c>
      <c r="AJ343">
        <f t="shared" si="98"/>
        <v>6</v>
      </c>
      <c r="AK343">
        <f t="shared" si="99"/>
        <v>2</v>
      </c>
      <c r="AL343">
        <f t="shared" si="100"/>
        <v>6</v>
      </c>
      <c r="AM343" s="7">
        <f t="shared" si="101"/>
        <v>0.25145833333333334</v>
      </c>
      <c r="AN343" s="5">
        <f t="shared" si="110"/>
        <v>18.414351073577627</v>
      </c>
      <c r="AO343">
        <f t="shared" si="102"/>
        <v>18</v>
      </c>
      <c r="AP343">
        <f t="shared" si="103"/>
        <v>24</v>
      </c>
      <c r="AQ343">
        <f t="shared" si="104"/>
        <v>18</v>
      </c>
      <c r="AR343" s="7">
        <f t="shared" si="105"/>
        <v>0.76687500000000008</v>
      </c>
    </row>
    <row r="344" spans="1:44" ht="49" thickBot="1" x14ac:dyDescent="0.3">
      <c r="A344" s="115">
        <f t="shared" si="91"/>
        <v>274</v>
      </c>
      <c r="B344" s="50">
        <f>B343+1</f>
        <v>133</v>
      </c>
      <c r="C344" s="9">
        <v>65</v>
      </c>
      <c r="D344" s="161">
        <v>-1027</v>
      </c>
      <c r="E344" s="161"/>
      <c r="F344" s="35">
        <v>43724</v>
      </c>
      <c r="G344" s="9">
        <f t="shared" si="94"/>
        <v>9</v>
      </c>
      <c r="H344" s="9">
        <f t="shared" si="95"/>
        <v>16</v>
      </c>
      <c r="I344" s="94" t="str">
        <f t="shared" si="113"/>
        <v/>
      </c>
      <c r="J344" s="9" t="s">
        <v>25</v>
      </c>
      <c r="K344" s="9" t="str">
        <f t="shared" si="111"/>
        <v>Day 4</v>
      </c>
      <c r="L344" s="14" t="s">
        <v>17</v>
      </c>
      <c r="M344" s="51">
        <v>0.93611111111111101</v>
      </c>
      <c r="N344" s="10" t="str">
        <f t="shared" si="114"/>
        <v/>
      </c>
      <c r="O344" s="15">
        <f t="shared" ref="O344:O375" si="115">IF(($M344-$AF$46)&gt;$AG$48,IF(($M344-$AF$46)&gt;$AG$46,$M344-$AF$46,""),IF($AF$47-$AF$46+$M344+$AG$47&gt;$AG$46,($AF$47-$AF$46+$M344+$AG$47),""))</f>
        <v>0.82222222222222208</v>
      </c>
      <c r="P344" s="9"/>
      <c r="Q344" s="11"/>
      <c r="R344" s="20" t="s">
        <v>223</v>
      </c>
      <c r="S344" s="11">
        <v>0.2361574074074074</v>
      </c>
      <c r="T344" s="12" t="s">
        <v>130</v>
      </c>
      <c r="U344" s="16" t="s">
        <v>148</v>
      </c>
      <c r="V344" s="11">
        <f t="shared" ref="V344:V375" si="116">AM344</f>
        <v>0.25562499999999999</v>
      </c>
      <c r="W344" s="11"/>
      <c r="X344" s="11"/>
      <c r="Y344" s="9"/>
      <c r="Z344" s="11">
        <f t="shared" si="97"/>
        <v>0.74533564814814823</v>
      </c>
      <c r="AA344" s="51"/>
      <c r="AB344" s="51">
        <v>0.74722222222222223</v>
      </c>
      <c r="AC344" s="202"/>
      <c r="AD344" s="202"/>
      <c r="AE344" s="113">
        <v>0.24303240740740742</v>
      </c>
      <c r="AF344" s="111">
        <v>25789</v>
      </c>
      <c r="AG344" s="123">
        <f t="shared" si="107"/>
        <v>0.9459375000000001</v>
      </c>
      <c r="AH344" s="125">
        <f t="shared" si="108"/>
        <v>9.8263888888890927E-3</v>
      </c>
      <c r="AI344" s="5">
        <f t="shared" si="109"/>
        <v>6.138834495099057</v>
      </c>
      <c r="AJ344">
        <f t="shared" si="98"/>
        <v>6</v>
      </c>
      <c r="AK344">
        <f t="shared" si="99"/>
        <v>8</v>
      </c>
      <c r="AL344">
        <f t="shared" si="100"/>
        <v>6</v>
      </c>
      <c r="AM344" s="7">
        <f t="shared" si="101"/>
        <v>0.25562499999999999</v>
      </c>
      <c r="AN344" s="5">
        <f t="shared" si="110"/>
        <v>17.889162833508372</v>
      </c>
      <c r="AO344">
        <f t="shared" si="102"/>
        <v>17</v>
      </c>
      <c r="AP344">
        <f t="shared" si="103"/>
        <v>53</v>
      </c>
      <c r="AQ344">
        <f t="shared" si="104"/>
        <v>17</v>
      </c>
      <c r="AR344" s="7">
        <f t="shared" si="105"/>
        <v>0.74533564814814823</v>
      </c>
    </row>
    <row r="345" spans="1:44" ht="17" thickBot="1" x14ac:dyDescent="0.3">
      <c r="A345" s="115">
        <f t="shared" si="91"/>
        <v>275</v>
      </c>
      <c r="B345" s="50">
        <f t="shared" si="106"/>
        <v>134</v>
      </c>
      <c r="C345" s="39"/>
      <c r="D345" s="161">
        <v>-1026</v>
      </c>
      <c r="E345" s="161"/>
      <c r="F345" s="36">
        <v>43507</v>
      </c>
      <c r="G345" s="14">
        <f t="shared" si="94"/>
        <v>2</v>
      </c>
      <c r="H345" s="14">
        <f t="shared" si="95"/>
        <v>11</v>
      </c>
      <c r="I345" s="94" t="str">
        <f t="shared" si="113"/>
        <v/>
      </c>
      <c r="J345" s="38" t="s">
        <v>16</v>
      </c>
      <c r="K345" s="9" t="str">
        <f t="shared" si="111"/>
        <v>Day 4</v>
      </c>
      <c r="L345" s="8" t="s">
        <v>24</v>
      </c>
      <c r="M345" s="51">
        <v>0.21736111111111112</v>
      </c>
      <c r="N345" s="10">
        <f t="shared" si="114"/>
        <v>0.10347222222222223</v>
      </c>
      <c r="O345" s="10" t="str">
        <f t="shared" si="115"/>
        <v/>
      </c>
      <c r="P345" s="56"/>
      <c r="Q345" s="11"/>
      <c r="R345" s="12" t="s">
        <v>130</v>
      </c>
      <c r="S345" s="11">
        <v>0.25850694444444444</v>
      </c>
      <c r="T345" s="12" t="s">
        <v>130</v>
      </c>
      <c r="U345" s="12"/>
      <c r="V345" s="11">
        <f t="shared" si="116"/>
        <v>0.2445023148148148</v>
      </c>
      <c r="W345" s="11"/>
      <c r="X345" s="11"/>
      <c r="Y345" s="9"/>
      <c r="Z345" s="11">
        <f t="shared" si="97"/>
        <v>0.77729166666666671</v>
      </c>
      <c r="AA345" s="9"/>
      <c r="AB345" s="9"/>
      <c r="AC345" s="207"/>
      <c r="AD345" s="207"/>
      <c r="AE345" s="113">
        <v>0.53625</v>
      </c>
      <c r="AF345" s="111">
        <v>25782</v>
      </c>
      <c r="AG345" s="123">
        <f t="shared" si="107"/>
        <v>1.239236111111111</v>
      </c>
      <c r="AH345" s="125">
        <f t="shared" si="108"/>
        <v>1.0218749999999999</v>
      </c>
      <c r="AI345" s="5">
        <f t="shared" si="109"/>
        <v>5.8683408620206921</v>
      </c>
      <c r="AJ345">
        <f t="shared" si="98"/>
        <v>5</v>
      </c>
      <c r="AK345">
        <f t="shared" si="99"/>
        <v>52</v>
      </c>
      <c r="AL345">
        <f t="shared" si="100"/>
        <v>5</v>
      </c>
      <c r="AM345" s="7">
        <f t="shared" si="101"/>
        <v>0.2445023148148148</v>
      </c>
      <c r="AN345" s="5">
        <f t="shared" si="110"/>
        <v>18.655268500801505</v>
      </c>
      <c r="AO345">
        <f t="shared" si="102"/>
        <v>18</v>
      </c>
      <c r="AP345">
        <f t="shared" si="103"/>
        <v>39</v>
      </c>
      <c r="AQ345">
        <f t="shared" si="104"/>
        <v>18</v>
      </c>
      <c r="AR345" s="7">
        <f t="shared" si="105"/>
        <v>0.77729166666666671</v>
      </c>
    </row>
    <row r="346" spans="1:44" ht="17" thickBot="1" x14ac:dyDescent="0.3">
      <c r="A346" s="115">
        <f t="shared" si="91"/>
        <v>276</v>
      </c>
      <c r="B346" s="50">
        <f t="shared" si="106"/>
        <v>135</v>
      </c>
      <c r="C346" s="39"/>
      <c r="D346" s="161">
        <v>-1026</v>
      </c>
      <c r="E346" s="161"/>
      <c r="F346" s="36">
        <v>43536</v>
      </c>
      <c r="G346" s="14">
        <f t="shared" si="94"/>
        <v>3</v>
      </c>
      <c r="H346" s="14">
        <f t="shared" si="95"/>
        <v>12</v>
      </c>
      <c r="I346" s="94" t="str">
        <f t="shared" si="113"/>
        <v/>
      </c>
      <c r="J346" s="38" t="s">
        <v>28</v>
      </c>
      <c r="K346" s="9" t="str">
        <f t="shared" si="111"/>
        <v>Day 6</v>
      </c>
      <c r="L346" s="8" t="s">
        <v>24</v>
      </c>
      <c r="M346" s="51">
        <v>0.68680555555555556</v>
      </c>
      <c r="N346" s="10" t="str">
        <f t="shared" si="114"/>
        <v/>
      </c>
      <c r="O346" s="10">
        <f t="shared" si="115"/>
        <v>0.57291666666666663</v>
      </c>
      <c r="P346" s="56"/>
      <c r="Q346" s="11"/>
      <c r="R346" s="12"/>
      <c r="S346" s="11">
        <v>0.24337962962962964</v>
      </c>
      <c r="T346" s="12" t="s">
        <v>130</v>
      </c>
      <c r="U346" s="12"/>
      <c r="V346" s="11">
        <f t="shared" si="116"/>
        <v>0.2507638888888889</v>
      </c>
      <c r="W346" s="11"/>
      <c r="X346" s="11"/>
      <c r="Y346" s="9"/>
      <c r="Z346" s="11">
        <f t="shared" si="97"/>
        <v>0.77173611111111118</v>
      </c>
      <c r="AA346" s="9"/>
      <c r="AB346" s="9"/>
      <c r="AC346" s="207"/>
      <c r="AD346" s="207"/>
      <c r="AE346" s="113">
        <v>0.98609953703703701</v>
      </c>
      <c r="AF346" s="111">
        <v>25781</v>
      </c>
      <c r="AG346" s="123">
        <f t="shared" si="107"/>
        <v>1.689097222222222</v>
      </c>
      <c r="AH346" s="125">
        <f t="shared" si="108"/>
        <v>1.0022916666666664</v>
      </c>
      <c r="AI346" s="5">
        <f t="shared" si="109"/>
        <v>6.0202050648066843</v>
      </c>
      <c r="AJ346">
        <f t="shared" si="98"/>
        <v>6</v>
      </c>
      <c r="AK346">
        <f t="shared" si="99"/>
        <v>1</v>
      </c>
      <c r="AL346">
        <f t="shared" si="100"/>
        <v>6</v>
      </c>
      <c r="AM346" s="7">
        <f t="shared" si="101"/>
        <v>0.2507638888888889</v>
      </c>
      <c r="AN346" s="5">
        <f t="shared" si="110"/>
        <v>18.523205179454912</v>
      </c>
      <c r="AO346">
        <f t="shared" si="102"/>
        <v>18</v>
      </c>
      <c r="AP346">
        <f t="shared" si="103"/>
        <v>31</v>
      </c>
      <c r="AQ346">
        <f t="shared" si="104"/>
        <v>18</v>
      </c>
      <c r="AR346" s="7">
        <f t="shared" si="105"/>
        <v>0.77173611111111118</v>
      </c>
    </row>
    <row r="347" spans="1:44" ht="17" thickBot="1" x14ac:dyDescent="0.3">
      <c r="A347" s="115">
        <f t="shared" si="91"/>
        <v>277</v>
      </c>
      <c r="B347" s="50">
        <f t="shared" si="106"/>
        <v>136</v>
      </c>
      <c r="C347" s="39"/>
      <c r="D347" s="161">
        <v>-1026</v>
      </c>
      <c r="E347" s="161"/>
      <c r="F347" s="35">
        <v>43714</v>
      </c>
      <c r="G347" s="9">
        <f t="shared" si="94"/>
        <v>9</v>
      </c>
      <c r="H347" s="9">
        <f t="shared" si="95"/>
        <v>6</v>
      </c>
      <c r="I347" s="94" t="str">
        <f t="shared" si="113"/>
        <v/>
      </c>
      <c r="J347" s="38" t="s">
        <v>20</v>
      </c>
      <c r="K347" s="9" t="str">
        <f t="shared" si="111"/>
        <v>Day 1</v>
      </c>
      <c r="L347" s="8" t="s">
        <v>24</v>
      </c>
      <c r="M347" s="51">
        <v>0.28194444444444444</v>
      </c>
      <c r="N347" s="10">
        <f t="shared" si="114"/>
        <v>0.16805555555555557</v>
      </c>
      <c r="O347" s="10" t="str">
        <f t="shared" si="115"/>
        <v/>
      </c>
      <c r="P347" s="56"/>
      <c r="Q347" s="11"/>
      <c r="R347" s="12" t="s">
        <v>130</v>
      </c>
      <c r="S347" s="11">
        <v>0.25800925925925927</v>
      </c>
      <c r="T347" s="12" t="s">
        <v>130</v>
      </c>
      <c r="U347" s="12"/>
      <c r="V347" s="11">
        <f t="shared" si="116"/>
        <v>0.25840277777777776</v>
      </c>
      <c r="W347" s="11"/>
      <c r="X347" s="11"/>
      <c r="Y347" s="9"/>
      <c r="Z347" s="11">
        <f t="shared" si="97"/>
        <v>0.74394675925925924</v>
      </c>
      <c r="AA347" s="9"/>
      <c r="AB347" s="9"/>
      <c r="AC347" s="207"/>
      <c r="AD347" s="207"/>
      <c r="AE347" s="113">
        <v>0.58062500000000006</v>
      </c>
      <c r="AF347" s="111">
        <v>25772</v>
      </c>
      <c r="AG347" s="123">
        <f t="shared" si="107"/>
        <v>1.2837268518518519</v>
      </c>
      <c r="AH347" s="125">
        <f t="shared" si="108"/>
        <v>1.0017824074074073</v>
      </c>
      <c r="AI347" s="5">
        <f t="shared" si="109"/>
        <v>6.2132482146278081</v>
      </c>
      <c r="AJ347">
        <f t="shared" si="98"/>
        <v>6</v>
      </c>
      <c r="AK347">
        <f t="shared" si="99"/>
        <v>12</v>
      </c>
      <c r="AL347">
        <f t="shared" si="100"/>
        <v>6</v>
      </c>
      <c r="AM347" s="7">
        <f t="shared" si="101"/>
        <v>0.25840277777777776</v>
      </c>
      <c r="AN347" s="5">
        <f t="shared" si="110"/>
        <v>17.853515297691811</v>
      </c>
      <c r="AO347">
        <f t="shared" si="102"/>
        <v>17</v>
      </c>
      <c r="AP347">
        <f t="shared" si="103"/>
        <v>51</v>
      </c>
      <c r="AQ347">
        <f t="shared" si="104"/>
        <v>17</v>
      </c>
      <c r="AR347" s="7">
        <f t="shared" si="105"/>
        <v>0.74394675925925924</v>
      </c>
    </row>
    <row r="348" spans="1:44" ht="401" customHeight="1" thickBot="1" x14ac:dyDescent="0.3">
      <c r="A348" s="115">
        <f t="shared" si="91"/>
        <v>278</v>
      </c>
      <c r="B348" s="67">
        <f t="shared" si="106"/>
        <v>137</v>
      </c>
      <c r="C348" s="8">
        <v>66</v>
      </c>
      <c r="D348" s="217">
        <v>-1025</v>
      </c>
      <c r="E348" s="217"/>
      <c r="F348" s="36">
        <v>43496</v>
      </c>
      <c r="G348" s="14">
        <f t="shared" si="94"/>
        <v>1</v>
      </c>
      <c r="H348" s="14">
        <f t="shared" si="95"/>
        <v>31</v>
      </c>
      <c r="I348" s="94" t="str">
        <f t="shared" si="113"/>
        <v/>
      </c>
      <c r="J348" s="21" t="s">
        <v>20</v>
      </c>
      <c r="K348" s="21" t="str">
        <f t="shared" si="111"/>
        <v>Day 2</v>
      </c>
      <c r="L348" s="14" t="s">
        <v>73</v>
      </c>
      <c r="M348" s="51">
        <v>0.84930555555555554</v>
      </c>
      <c r="N348" s="10" t="str">
        <f t="shared" si="114"/>
        <v/>
      </c>
      <c r="O348" s="17">
        <f t="shared" si="115"/>
        <v>0.73541666666666661</v>
      </c>
      <c r="P348" s="9" t="s">
        <v>74</v>
      </c>
      <c r="Q348" s="11"/>
      <c r="R348" s="20" t="s">
        <v>221</v>
      </c>
      <c r="S348" s="11">
        <v>0.22658564814814816</v>
      </c>
      <c r="T348" s="12" t="s">
        <v>130</v>
      </c>
      <c r="U348" s="16" t="s">
        <v>148</v>
      </c>
      <c r="V348" s="11">
        <f t="shared" si="116"/>
        <v>0.24033564814814815</v>
      </c>
      <c r="W348" s="11"/>
      <c r="X348" s="11"/>
      <c r="Y348" s="9"/>
      <c r="Z348" s="11">
        <f t="shared" si="97"/>
        <v>0.77659722222222216</v>
      </c>
      <c r="AA348" s="57">
        <v>0.77893518518518512</v>
      </c>
      <c r="AB348" s="51">
        <v>0.77361111111111114</v>
      </c>
      <c r="AC348" s="202" t="s">
        <v>222</v>
      </c>
      <c r="AD348" s="202"/>
      <c r="AE348" s="113">
        <v>0.16392361111111112</v>
      </c>
      <c r="AF348" s="111">
        <v>25764</v>
      </c>
      <c r="AG348" s="123">
        <f t="shared" si="107"/>
        <v>0.86711805555555554</v>
      </c>
      <c r="AH348" s="125">
        <f t="shared" si="108"/>
        <v>1.7812500000000009E-2</v>
      </c>
      <c r="AI348" s="5">
        <f t="shared" si="109"/>
        <v>5.7774927453533307</v>
      </c>
      <c r="AJ348">
        <f t="shared" si="98"/>
        <v>5</v>
      </c>
      <c r="AK348">
        <f t="shared" si="99"/>
        <v>46</v>
      </c>
      <c r="AL348">
        <f t="shared" si="100"/>
        <v>5</v>
      </c>
      <c r="AM348" s="7">
        <f t="shared" si="101"/>
        <v>0.24033564814814815</v>
      </c>
      <c r="AN348" s="5">
        <f t="shared" si="110"/>
        <v>18.636463610282846</v>
      </c>
      <c r="AO348">
        <f t="shared" si="102"/>
        <v>18</v>
      </c>
      <c r="AP348">
        <f t="shared" si="103"/>
        <v>38</v>
      </c>
      <c r="AQ348">
        <f t="shared" si="104"/>
        <v>18</v>
      </c>
      <c r="AR348" s="7">
        <f t="shared" si="105"/>
        <v>0.77659722222222216</v>
      </c>
    </row>
    <row r="349" spans="1:44" ht="17" thickBot="1" x14ac:dyDescent="0.3">
      <c r="A349" s="115">
        <f t="shared" si="91"/>
        <v>279</v>
      </c>
      <c r="B349" s="50">
        <f t="shared" si="106"/>
        <v>138</v>
      </c>
      <c r="C349" s="39"/>
      <c r="D349" s="161">
        <v>-1025</v>
      </c>
      <c r="E349" s="161"/>
      <c r="F349" s="35">
        <v>43673</v>
      </c>
      <c r="G349" s="9">
        <f t="shared" si="94"/>
        <v>7</v>
      </c>
      <c r="H349" s="9">
        <f t="shared" si="95"/>
        <v>27</v>
      </c>
      <c r="I349" s="94" t="str">
        <f t="shared" si="113"/>
        <v/>
      </c>
      <c r="J349" s="38" t="s">
        <v>25</v>
      </c>
      <c r="K349" s="9" t="str">
        <f t="shared" si="111"/>
        <v>Day 4</v>
      </c>
      <c r="L349" s="14" t="s">
        <v>19</v>
      </c>
      <c r="M349" s="51">
        <v>0.6333333333333333</v>
      </c>
      <c r="N349" s="10" t="str">
        <f t="shared" si="114"/>
        <v/>
      </c>
      <c r="O349" s="17">
        <f t="shared" si="115"/>
        <v>0.51944444444444438</v>
      </c>
      <c r="P349" s="56"/>
      <c r="Q349" s="11"/>
      <c r="R349" s="12"/>
      <c r="S349" s="11">
        <v>0.25916666666666666</v>
      </c>
      <c r="T349" s="12" t="s">
        <v>130</v>
      </c>
      <c r="U349" s="12"/>
      <c r="V349" s="11">
        <f t="shared" si="116"/>
        <v>0.26118055555555558</v>
      </c>
      <c r="W349" s="11"/>
      <c r="X349" s="11"/>
      <c r="Y349" s="9"/>
      <c r="Z349" s="11">
        <f t="shared" si="97"/>
        <v>0.73491898148148149</v>
      </c>
      <c r="AA349" s="56"/>
      <c r="AB349" s="56"/>
      <c r="AC349" s="207"/>
      <c r="AD349" s="207"/>
      <c r="AE349" s="114">
        <v>0.94917824074074064</v>
      </c>
      <c r="AF349" s="111">
        <v>25756</v>
      </c>
      <c r="AG349" s="123">
        <f t="shared" si="107"/>
        <v>1.6524652777777775</v>
      </c>
      <c r="AH349" s="125">
        <f t="shared" si="108"/>
        <v>1.0191319444444442</v>
      </c>
      <c r="AI349" s="5">
        <f t="shared" si="109"/>
        <v>6.2805874807591673</v>
      </c>
      <c r="AJ349">
        <f t="shared" si="98"/>
        <v>6</v>
      </c>
      <c r="AK349">
        <f t="shared" si="99"/>
        <v>16</v>
      </c>
      <c r="AL349">
        <f t="shared" si="100"/>
        <v>6</v>
      </c>
      <c r="AM349" s="7">
        <f t="shared" si="101"/>
        <v>0.26118055555555558</v>
      </c>
      <c r="AN349" s="5">
        <f t="shared" si="110"/>
        <v>17.637751852363824</v>
      </c>
      <c r="AO349">
        <f t="shared" si="102"/>
        <v>17</v>
      </c>
      <c r="AP349">
        <f t="shared" si="103"/>
        <v>38</v>
      </c>
      <c r="AQ349">
        <f t="shared" si="104"/>
        <v>17</v>
      </c>
      <c r="AR349" s="7">
        <f t="shared" si="105"/>
        <v>0.73491898148148149</v>
      </c>
    </row>
    <row r="350" spans="1:44" ht="71" thickBot="1" x14ac:dyDescent="0.3">
      <c r="A350" s="115">
        <f t="shared" si="91"/>
        <v>280</v>
      </c>
      <c r="B350" s="50">
        <f t="shared" si="106"/>
        <v>139</v>
      </c>
      <c r="C350" s="39"/>
      <c r="D350" s="161">
        <v>-1024</v>
      </c>
      <c r="E350" s="161"/>
      <c r="F350" s="36">
        <v>43486</v>
      </c>
      <c r="G350" s="14">
        <f t="shared" si="94"/>
        <v>1</v>
      </c>
      <c r="H350" s="14">
        <f t="shared" si="95"/>
        <v>21</v>
      </c>
      <c r="I350" s="94" t="str">
        <f t="shared" si="113"/>
        <v>AM 6th Day</v>
      </c>
      <c r="J350" s="38" t="s">
        <v>18</v>
      </c>
      <c r="K350" s="9" t="str">
        <f t="shared" si="111"/>
        <v>Day 6</v>
      </c>
      <c r="L350" s="14" t="s">
        <v>17</v>
      </c>
      <c r="M350" s="51">
        <v>0.52013888888888882</v>
      </c>
      <c r="N350" s="17">
        <f t="shared" si="114"/>
        <v>0.40624999999999994</v>
      </c>
      <c r="O350" s="10" t="str">
        <f t="shared" si="115"/>
        <v/>
      </c>
      <c r="P350" s="56"/>
      <c r="Q350" s="11"/>
      <c r="R350" s="12"/>
      <c r="S350" s="11">
        <v>0.23853009259259261</v>
      </c>
      <c r="T350" s="12" t="s">
        <v>130</v>
      </c>
      <c r="U350" s="12"/>
      <c r="V350" s="11">
        <f t="shared" si="116"/>
        <v>0.23686342592592591</v>
      </c>
      <c r="W350" s="11"/>
      <c r="X350" s="11"/>
      <c r="Y350" s="9"/>
      <c r="Z350" s="11">
        <f t="shared" si="97"/>
        <v>0.77451388888888895</v>
      </c>
      <c r="AA350" s="56"/>
      <c r="AB350" s="56"/>
      <c r="AC350" s="207"/>
      <c r="AD350" s="207"/>
      <c r="AE350" s="113">
        <v>0.82831018518518518</v>
      </c>
      <c r="AF350" s="111">
        <v>25747</v>
      </c>
      <c r="AG350" s="123">
        <f t="shared" si="107"/>
        <v>1.5317013888888888</v>
      </c>
      <c r="AH350" s="125">
        <f t="shared" si="108"/>
        <v>1.0115625000000001</v>
      </c>
      <c r="AI350" s="5">
        <f t="shared" si="109"/>
        <v>5.6897940024134561</v>
      </c>
      <c r="AJ350">
        <f t="shared" si="98"/>
        <v>5</v>
      </c>
      <c r="AK350">
        <f t="shared" si="99"/>
        <v>41</v>
      </c>
      <c r="AL350">
        <f t="shared" si="100"/>
        <v>5</v>
      </c>
      <c r="AM350" s="7">
        <f t="shared" si="101"/>
        <v>0.23686342592592591</v>
      </c>
      <c r="AN350" s="5">
        <f t="shared" si="110"/>
        <v>18.586770256406524</v>
      </c>
      <c r="AO350">
        <f t="shared" si="102"/>
        <v>18</v>
      </c>
      <c r="AP350">
        <f t="shared" si="103"/>
        <v>35</v>
      </c>
      <c r="AQ350">
        <f t="shared" si="104"/>
        <v>18</v>
      </c>
      <c r="AR350" s="7">
        <f t="shared" si="105"/>
        <v>0.77451388888888895</v>
      </c>
    </row>
    <row r="351" spans="1:44" ht="152" customHeight="1" thickBot="1" x14ac:dyDescent="0.3">
      <c r="A351" s="115">
        <f t="shared" si="91"/>
        <v>281</v>
      </c>
      <c r="B351" s="50">
        <f t="shared" si="106"/>
        <v>140</v>
      </c>
      <c r="C351" s="9">
        <v>67</v>
      </c>
      <c r="D351" s="161">
        <v>-1024</v>
      </c>
      <c r="E351" s="161"/>
      <c r="F351" s="35">
        <v>43661</v>
      </c>
      <c r="G351" s="9">
        <f t="shared" si="94"/>
        <v>7</v>
      </c>
      <c r="H351" s="9">
        <f t="shared" si="95"/>
        <v>15</v>
      </c>
      <c r="I351" s="94" t="str">
        <f t="shared" si="113"/>
        <v>PM Saturday</v>
      </c>
      <c r="J351" s="9" t="s">
        <v>31</v>
      </c>
      <c r="K351" s="9" t="str">
        <f t="shared" si="111"/>
        <v>Day 1</v>
      </c>
      <c r="L351" s="14" t="s">
        <v>17</v>
      </c>
      <c r="M351" s="51">
        <v>0.76388888888888884</v>
      </c>
      <c r="N351" s="10" t="str">
        <f t="shared" si="114"/>
        <v/>
      </c>
      <c r="O351" s="17">
        <f t="shared" si="115"/>
        <v>0.64999999999999991</v>
      </c>
      <c r="P351" s="8" t="s">
        <v>75</v>
      </c>
      <c r="Q351" s="11">
        <v>0.73766203703703714</v>
      </c>
      <c r="R351" s="12" t="s">
        <v>141</v>
      </c>
      <c r="S351" s="11">
        <v>0.25162037037037038</v>
      </c>
      <c r="T351" s="12" t="s">
        <v>130</v>
      </c>
      <c r="U351" s="12"/>
      <c r="V351" s="11">
        <f t="shared" si="116"/>
        <v>0.2597916666666667</v>
      </c>
      <c r="W351" s="11"/>
      <c r="X351" s="11"/>
      <c r="Y351" s="9"/>
      <c r="Z351" s="11">
        <f t="shared" si="97"/>
        <v>0.73283564814814817</v>
      </c>
      <c r="AA351" s="51"/>
      <c r="AB351" s="51">
        <v>0.74236111111111114</v>
      </c>
      <c r="AC351" s="220" t="s">
        <v>76</v>
      </c>
      <c r="AD351" s="220"/>
      <c r="AE351" s="113">
        <v>7.4537037037037041E-2</v>
      </c>
      <c r="AF351" s="111">
        <v>25738</v>
      </c>
      <c r="AG351" s="123">
        <f t="shared" si="107"/>
        <v>0.77733796296296298</v>
      </c>
      <c r="AH351" s="125">
        <f t="shared" si="108"/>
        <v>1.3449074074074141E-2</v>
      </c>
      <c r="AI351" s="5">
        <f t="shared" ref="AI351:AI366" si="117">(3.14159265358979 - ((3.14159265358979 - 3.14159265358979 + (0.0430398*SIN(2*((MOD(4.8949504201433+628.331969753199*((367*$D351-INT(7*($D351+INT(($G351+9)/12))/4)+INT(275*$G351/9)+$H351-730531.5)/36525),6.28318530718))+(0.033423*SIN(MOD(6.2400408+628.3019501*((367*$D351-INT(7*($D351+INT(($G351+9)/12))/4)+INT(275*$G351/9)+$H351-730531.5)/36525),6.28318530718))+0.00034907*SIN(2*(MOD(6.2400408+628.3019501*((367*$D351-INT(7*($D351+INT(($G351+9)/12))/4)+INT(275*$G351/9)+$H351-730531.5)/36525),6.28318530718)))))) - 0.00092502*SIN(4*((MOD(4.8949504201433+628.331969753199*((367*$D351-INT(7*($D351+INT(($G351+9)/12))/4)+INT(275*$G351/9)+$H351-730531.5)/36525),6.28318530718))+(0.033423*SIN(MOD(6.2400408+628.3019501*((367*$D351-INT(7*($D351+INT(($G351+9)/12))/4)+INT(275*$G351/9)+$H351-730531.5)/36525),6.28318530718))+0.00034907*SIN(2*(MOD(6.2400408+628.3019501*((367*$D351-INT(7*($D351+INT(($G351+9)/12))/4)+INT(275*$G351/9)+$H351-730531.5)/36525),6.28318530718)))))) - (0.033423*SIN(MOD(6.2400408+628.3019501*((367*$D351-INT(7*($D351+INT(($G351+9)/12))/4)+INT(275*$G351/9)+$H351-730531.5)/36525),6.28318530718))+0.00034907*SIN(2*(MOD(6.2400408+628.3019501*((367*$D351-INT(7*($D351+INT(($G351+9)/12))/4)+INT(275*$G351/9)+$H351-730531.5)/36525),6.28318530718))))))+0.017453293*$AW$509 + $AW$512*(ACOS((SIN(0.017453293*$AW$511) - SIN(0.017453293*$AW$508)*SIN(ASIN(SIN(0.409093-0.0002269*((367*$D351-INT(7*($D351+INT(($G351+9)/12))/4)+INT(275*$G351/9)+$H351-730531.5)/36525))*SIN((MOD(4.8949504201433+628.331969753199*((367*$D351-INT(7*($D351+INT(($G351+9)/12))/4)+INT(275*$G351/9)+$H351-730531.5)/36525),6.28318530718))+(0.033423*SIN(MOD(6.2400408+628.3019501*((367*$D351-INT(7*($D351+INT(($G351+9)/12))/4)+INT(275*$G351/9)+$H351-730531.5)/36525),6.28318530718))+0.00034907*SIN(2*(MOD(6.2400408+628.3019501*((367*$D351-INT(7*($D351+INT(($G351+9)/12))/4)+INT(275*$G351/9)+$H351-730531.5)/36525),6.28318530718))))))))/(COS(0.017453293*$AW$508)*COS(ASIN(SIN(0.409093-0.0002269*((367*$D351-INT(7*($D351+INT(($G351+9)/12))/4)+INT(275*$G351/9)+$H351-730531.5)/36525))*SIN((MOD(4.8949504201433+628.331969753199*((367*$D351-INT(7*($D351+INT(($G351+9)/12))/4)+INT(275*$G351/9)+$H351-730531.5)/36525),6.28318530718))+(0.033423*SIN(MOD(6.2400408+628.3019501*((367*$D351-INT(7*($D351+INT(($G351+9)/12))/4)+INT(275*$G351/9)+$H351-730531.5)/36525),6.28318530718))+0.00034907*SIN(2*(MOD(6.2400408+628.3019501*((367*$D351-INT(7*($D351+INT(($G351+9)/12))/4)+INT(275*$G351/9)+$H351-730531.5)/36525),6.28318530718))))))))))))*57.29577951/15 + $AW$510</f>
        <v>6.2407119093271435</v>
      </c>
      <c r="AJ351">
        <f t="shared" si="98"/>
        <v>6</v>
      </c>
      <c r="AK351">
        <f t="shared" si="99"/>
        <v>14</v>
      </c>
      <c r="AL351">
        <f t="shared" si="100"/>
        <v>6</v>
      </c>
      <c r="AM351" s="7">
        <f t="shared" si="101"/>
        <v>0.2597916666666667</v>
      </c>
      <c r="AN351" s="5">
        <f t="shared" ref="AN351:AN366" si="118">(3.14159265358979 - ((3.14159265358979 - 3.14159265358979 + (0.0430398*SIN(2*((MOD(4.8949504201433+628.331969753199*((367*$D351-INT(7*($D351+INT(($G351+9)/12))/4)+INT(275*$G351/9)+$H351-730531.5)/36525),6.28318530718))+(0.033423*SIN(MOD(6.2400408+628.3019501*((367*$D351-INT(7*($D351+INT(($G351+9)/12))/4)+INT(275*$G351/9)+$H351-730531.5)/36525),6.28318530718))+0.00034907*SIN(2*(MOD(6.2400408+628.3019501*((367*$D351-INT(7*($D351+INT(($G351+9)/12))/4)+INT(275*$G351/9)+$H351-730531.5)/36525),6.28318530718)))))) - 0.00092502*SIN(4*((MOD(4.8949504201433+628.331969753199*((367*$D351-INT(7*($D351+INT(($G351+9)/12))/4)+INT(275*$G351/9)+$H351-730531.5)/36525),6.28318530718))+(0.033423*SIN(MOD(6.2400408+628.3019501*((367*$D351-INT(7*($D351+INT(($G351+9)/12))/4)+INT(275*$G351/9)+$H351-730531.5)/36525),6.28318530718))+0.00034907*SIN(2*(MOD(6.2400408+628.3019501*((367*$D351-INT(7*($D351+INT(($G351+9)/12))/4)+INT(275*$G351/9)+$H351-730531.5)/36525),6.28318530718)))))) - (0.033423*SIN(MOD(6.2400408+628.3019501*((367*$D351-INT(7*($D351+INT(($G351+9)/12))/4)+INT(275*$G351/9)+$H351-730531.5)/36525),6.28318530718))+0.00034907*SIN(2*(MOD(6.2400408+628.3019501*((367*$D351-INT(7*($D351+INT(($G351+9)/12))/4)+INT(275*$G351/9)+$H351-730531.5)/36525),6.28318530718))))))+0.017453293*$AW$509 - $AW$512*(ACOS((SIN(0.017453293*$AW$511) - SIN(0.017453293*$AW$508)*SIN(ASIN(SIN(0.409093-0.0002269*((367*$D351-INT(7*($D351+INT(($G351+9)/12))/4)+INT(275*$G351/9)+$H351-730531.5)/36525))*SIN((MOD(4.8949504201433+628.331969753199*((367*$D351-INT(7*($D351+INT(($G351+9)/12))/4)+INT(275*$G351/9)+$H351-730531.5)/36525),6.28318530718))+(0.033423*SIN(MOD(6.2400408+628.3019501*((367*$D351-INT(7*($D351+INT(($G351+9)/12))/4)+INT(275*$G351/9)+$H351-730531.5)/36525),6.28318530718))+0.00034907*SIN(2*(MOD(6.2400408+628.3019501*((367*$D351-INT(7*($D351+INT(($G351+9)/12))/4)+INT(275*$G351/9)+$H351-730531.5)/36525),6.28318530718))))))))/(COS(0.017453293*$AW$508)*COS(ASIN(SIN(0.409093-0.0002269*((367*$D351-INT(7*($D351+INT(($G351+9)/12))/4)+INT(275*$G351/9)+$H351-730531.5)/36525))*SIN((MOD(4.8949504201433+628.331969753199*((367*$D351-INT(7*($D351+INT(($G351+9)/12))/4)+INT(275*$G351/9)+$H351-730531.5)/36525),6.28318530718))+(0.033423*SIN(MOD(6.2400408+628.3019501*((367*$D351-INT(7*($D351+INT(($G351+9)/12))/4)+INT(275*$G351/9)+$H351-730531.5)/36525),6.28318530718))+0.00034907*SIN(2*(MOD(6.2400408+628.3019501*((367*$D351-INT(7*($D351+INT(($G351+9)/12))/4)+INT(275*$G351/9)+$H351-730531.5)/36525),6.28318530718))))))))))))*57.29577951/15 + $AW$510</f>
        <v>17.585681578334757</v>
      </c>
      <c r="AO351">
        <f t="shared" si="102"/>
        <v>17</v>
      </c>
      <c r="AP351">
        <f t="shared" si="103"/>
        <v>35</v>
      </c>
      <c r="AQ351">
        <f t="shared" si="104"/>
        <v>17</v>
      </c>
      <c r="AR351" s="7">
        <f t="shared" si="105"/>
        <v>0.73283564814814817</v>
      </c>
    </row>
    <row r="352" spans="1:44" ht="17" thickBot="1" x14ac:dyDescent="0.3">
      <c r="A352" s="115">
        <f t="shared" si="91"/>
        <v>282</v>
      </c>
      <c r="B352" s="50">
        <f t="shared" si="106"/>
        <v>141</v>
      </c>
      <c r="C352" s="9">
        <v>68</v>
      </c>
      <c r="D352" s="161">
        <v>-1023</v>
      </c>
      <c r="E352" s="161"/>
      <c r="F352" s="36">
        <v>43475</v>
      </c>
      <c r="G352" s="14">
        <f t="shared" si="94"/>
        <v>1</v>
      </c>
      <c r="H352" s="14">
        <f t="shared" si="95"/>
        <v>10</v>
      </c>
      <c r="I352" s="94" t="str">
        <f t="shared" si="113"/>
        <v/>
      </c>
      <c r="J352" s="39" t="s">
        <v>16</v>
      </c>
      <c r="K352" s="9" t="str">
        <f t="shared" si="111"/>
        <v>Day 5</v>
      </c>
      <c r="L352" s="14" t="s">
        <v>19</v>
      </c>
      <c r="M352" s="51">
        <v>3.1944444444444449E-2</v>
      </c>
      <c r="N352" s="10" t="str">
        <f t="shared" si="114"/>
        <v/>
      </c>
      <c r="O352" s="17">
        <f t="shared" si="115"/>
        <v>0.91873842592592581</v>
      </c>
      <c r="P352" s="9"/>
      <c r="Q352" s="11"/>
      <c r="R352" s="12" t="s">
        <v>130</v>
      </c>
      <c r="S352" s="11">
        <v>0.25535879629629626</v>
      </c>
      <c r="T352" s="12" t="s">
        <v>130</v>
      </c>
      <c r="U352" s="12"/>
      <c r="V352" s="11">
        <f t="shared" si="116"/>
        <v>0.2333912037037037</v>
      </c>
      <c r="W352" s="11"/>
      <c r="X352" s="11"/>
      <c r="Y352" s="9"/>
      <c r="Z352" s="11">
        <f t="shared" si="97"/>
        <v>0.77104166666666663</v>
      </c>
      <c r="AA352" s="51"/>
      <c r="AB352" s="51">
        <v>0.7729166666666667</v>
      </c>
      <c r="AC352" s="202"/>
      <c r="AD352" s="202"/>
      <c r="AE352" s="113">
        <v>0.33568287037037042</v>
      </c>
      <c r="AF352" s="111">
        <v>25729</v>
      </c>
      <c r="AG352" s="123">
        <f t="shared" si="107"/>
        <v>1.0385879629629631</v>
      </c>
      <c r="AH352" s="125">
        <f t="shared" si="108"/>
        <v>1.0066435185185185</v>
      </c>
      <c r="AI352" s="5">
        <f t="shared" si="117"/>
        <v>5.6073545296244687</v>
      </c>
      <c r="AJ352">
        <f t="shared" si="98"/>
        <v>5</v>
      </c>
      <c r="AK352">
        <f t="shared" si="99"/>
        <v>36</v>
      </c>
      <c r="AL352">
        <f t="shared" si="100"/>
        <v>5</v>
      </c>
      <c r="AM352" s="7">
        <f t="shared" si="101"/>
        <v>0.2333912037037037</v>
      </c>
      <c r="AN352" s="5">
        <f t="shared" si="118"/>
        <v>18.51218914045468</v>
      </c>
      <c r="AO352">
        <f t="shared" si="102"/>
        <v>18</v>
      </c>
      <c r="AP352">
        <f t="shared" si="103"/>
        <v>30</v>
      </c>
      <c r="AQ352">
        <f t="shared" si="104"/>
        <v>18</v>
      </c>
      <c r="AR352" s="7">
        <f t="shared" si="105"/>
        <v>0.77104166666666663</v>
      </c>
    </row>
    <row r="353" spans="1:44" ht="398" thickBot="1" x14ac:dyDescent="0.3">
      <c r="A353" s="115">
        <f t="shared" si="91"/>
        <v>283</v>
      </c>
      <c r="B353" s="50">
        <f t="shared" si="106"/>
        <v>142</v>
      </c>
      <c r="C353" s="9">
        <v>69</v>
      </c>
      <c r="D353" s="161">
        <v>-1023</v>
      </c>
      <c r="E353" s="161"/>
      <c r="F353" s="35">
        <v>43651</v>
      </c>
      <c r="G353" s="9">
        <f t="shared" si="94"/>
        <v>7</v>
      </c>
      <c r="H353" s="9">
        <f t="shared" si="95"/>
        <v>5</v>
      </c>
      <c r="I353" s="94" t="str">
        <f t="shared" si="113"/>
        <v/>
      </c>
      <c r="J353" s="9" t="s">
        <v>28</v>
      </c>
      <c r="K353" s="9" t="str">
        <f t="shared" si="111"/>
        <v>Day 5</v>
      </c>
      <c r="L353" s="14" t="s">
        <v>19</v>
      </c>
      <c r="M353" s="129">
        <v>0.20486111111111113</v>
      </c>
      <c r="N353" s="10">
        <f t="shared" si="114"/>
        <v>9.0972222222222246E-2</v>
      </c>
      <c r="O353" s="17" t="str">
        <f t="shared" si="115"/>
        <v/>
      </c>
      <c r="P353" s="130" t="s">
        <v>304</v>
      </c>
      <c r="Q353" s="11"/>
      <c r="R353" s="12" t="s">
        <v>130</v>
      </c>
      <c r="S353" s="11">
        <v>0.27028935185185182</v>
      </c>
      <c r="T353" s="12" t="s">
        <v>130</v>
      </c>
      <c r="U353" s="16" t="s">
        <v>148</v>
      </c>
      <c r="V353" s="11">
        <f t="shared" si="116"/>
        <v>0.25770833333333332</v>
      </c>
      <c r="W353" s="11"/>
      <c r="X353" s="11"/>
      <c r="Y353" s="51">
        <v>0.26597222222222222</v>
      </c>
      <c r="Z353" s="11">
        <f t="shared" si="97"/>
        <v>0.73144675925925917</v>
      </c>
      <c r="AA353" s="9"/>
      <c r="AB353" s="9"/>
      <c r="AC353" s="220" t="s">
        <v>307</v>
      </c>
      <c r="AD353" s="220"/>
      <c r="AE353" s="126">
        <v>0.50210648148148151</v>
      </c>
      <c r="AF353" s="127">
        <v>25721</v>
      </c>
      <c r="AG353" s="128">
        <f t="shared" si="107"/>
        <v>1.2051041666666666</v>
      </c>
      <c r="AH353" s="125">
        <f t="shared" si="108"/>
        <v>1.0002430555555555</v>
      </c>
      <c r="AI353" s="5">
        <f t="shared" si="117"/>
        <v>6.1939145318059081</v>
      </c>
      <c r="AJ353">
        <f t="shared" si="98"/>
        <v>6</v>
      </c>
      <c r="AK353">
        <f t="shared" si="99"/>
        <v>11</v>
      </c>
      <c r="AL353">
        <f t="shared" si="100"/>
        <v>6</v>
      </c>
      <c r="AM353" s="7">
        <f t="shared" si="101"/>
        <v>0.25770833333333332</v>
      </c>
      <c r="AN353" s="5">
        <f t="shared" si="118"/>
        <v>17.555683839292385</v>
      </c>
      <c r="AO353">
        <f t="shared" si="102"/>
        <v>17</v>
      </c>
      <c r="AP353">
        <f t="shared" si="103"/>
        <v>33</v>
      </c>
      <c r="AQ353">
        <f t="shared" si="104"/>
        <v>17</v>
      </c>
      <c r="AR353" s="7">
        <f t="shared" si="105"/>
        <v>0.73144675925925917</v>
      </c>
    </row>
    <row r="354" spans="1:44" ht="17" thickBot="1" x14ac:dyDescent="0.3">
      <c r="A354" s="115">
        <f t="shared" si="91"/>
        <v>284</v>
      </c>
      <c r="B354" s="50">
        <f t="shared" si="106"/>
        <v>143</v>
      </c>
      <c r="C354" s="39"/>
      <c r="D354" s="161">
        <v>-1023</v>
      </c>
      <c r="E354" s="161"/>
      <c r="F354" s="35">
        <v>43829</v>
      </c>
      <c r="G354" s="9">
        <f t="shared" si="94"/>
        <v>12</v>
      </c>
      <c r="H354" s="9">
        <f t="shared" si="95"/>
        <v>30</v>
      </c>
      <c r="I354" s="94" t="str">
        <f t="shared" si="113"/>
        <v/>
      </c>
      <c r="J354" s="38" t="s">
        <v>20</v>
      </c>
      <c r="K354" s="9" t="str">
        <f t="shared" si="111"/>
        <v>Day 1</v>
      </c>
      <c r="L354" s="8" t="s">
        <v>24</v>
      </c>
      <c r="M354" s="51">
        <v>0.24652777777777779</v>
      </c>
      <c r="N354" s="10">
        <f t="shared" si="114"/>
        <v>0.13263888888888892</v>
      </c>
      <c r="O354" s="10" t="str">
        <f t="shared" si="115"/>
        <v/>
      </c>
      <c r="P354" s="9"/>
      <c r="Q354" s="11"/>
      <c r="R354" s="12" t="s">
        <v>130</v>
      </c>
      <c r="S354" s="11">
        <v>0.24282407407407405</v>
      </c>
      <c r="T354" s="12" t="s">
        <v>130</v>
      </c>
      <c r="U354" s="12"/>
      <c r="V354" s="11">
        <f t="shared" si="116"/>
        <v>0.23061342592592593</v>
      </c>
      <c r="W354" s="11"/>
      <c r="X354" s="11"/>
      <c r="Y354" s="56"/>
      <c r="Z354" s="11">
        <f t="shared" si="97"/>
        <v>0.76687500000000008</v>
      </c>
      <c r="AA354" s="9"/>
      <c r="AB354" s="9"/>
      <c r="AC354" s="202"/>
      <c r="AD354" s="202"/>
      <c r="AE354" s="113">
        <v>0.54275462962962961</v>
      </c>
      <c r="AF354" s="111">
        <v>25712</v>
      </c>
      <c r="AG354" s="123">
        <f t="shared" si="107"/>
        <v>1.2458564814814816</v>
      </c>
      <c r="AH354" s="125">
        <f t="shared" si="108"/>
        <v>0.99932870370370386</v>
      </c>
      <c r="AI354" s="5">
        <f t="shared" si="117"/>
        <v>5.5346844207465393</v>
      </c>
      <c r="AJ354">
        <f t="shared" si="98"/>
        <v>5</v>
      </c>
      <c r="AK354">
        <f t="shared" si="99"/>
        <v>32</v>
      </c>
      <c r="AL354">
        <f t="shared" si="100"/>
        <v>5</v>
      </c>
      <c r="AM354" s="7">
        <f t="shared" si="101"/>
        <v>0.23061342592592593</v>
      </c>
      <c r="AN354" s="5">
        <f t="shared" si="118"/>
        <v>18.412249183944862</v>
      </c>
      <c r="AO354">
        <f t="shared" si="102"/>
        <v>18</v>
      </c>
      <c r="AP354">
        <f t="shared" si="103"/>
        <v>24</v>
      </c>
      <c r="AQ354">
        <f t="shared" si="104"/>
        <v>18</v>
      </c>
      <c r="AR354" s="7">
        <f t="shared" si="105"/>
        <v>0.76687500000000008</v>
      </c>
    </row>
    <row r="355" spans="1:44" ht="17" thickBot="1" x14ac:dyDescent="0.3">
      <c r="A355" s="115">
        <f t="shared" si="91"/>
        <v>285</v>
      </c>
      <c r="B355" s="50">
        <f t="shared" si="106"/>
        <v>144</v>
      </c>
      <c r="C355" s="39"/>
      <c r="D355" s="161">
        <v>-1022</v>
      </c>
      <c r="E355" s="161"/>
      <c r="F355" s="35">
        <v>43611</v>
      </c>
      <c r="G355" s="9">
        <f t="shared" si="94"/>
        <v>5</v>
      </c>
      <c r="H355" s="9">
        <f t="shared" si="95"/>
        <v>26</v>
      </c>
      <c r="I355" s="94" t="str">
        <f t="shared" si="113"/>
        <v/>
      </c>
      <c r="J355" s="38" t="s">
        <v>20</v>
      </c>
      <c r="K355" s="9" t="str">
        <f t="shared" si="111"/>
        <v>Day 1</v>
      </c>
      <c r="L355" s="8" t="s">
        <v>24</v>
      </c>
      <c r="M355" s="51">
        <v>0.57430555555555551</v>
      </c>
      <c r="N355" s="10">
        <f t="shared" si="114"/>
        <v>0.46041666666666664</v>
      </c>
      <c r="O355" s="10" t="str">
        <f t="shared" si="115"/>
        <v/>
      </c>
      <c r="P355" s="9"/>
      <c r="Q355" s="11"/>
      <c r="R355" s="12" t="s">
        <v>130</v>
      </c>
      <c r="S355" s="11">
        <v>0.24679398148148146</v>
      </c>
      <c r="T355" s="12" t="s">
        <v>130</v>
      </c>
      <c r="U355" s="12"/>
      <c r="V355" s="11">
        <f t="shared" si="116"/>
        <v>0.25145833333333334</v>
      </c>
      <c r="W355" s="11"/>
      <c r="X355" s="11"/>
      <c r="Y355" s="56"/>
      <c r="Z355" s="11">
        <f t="shared" si="97"/>
        <v>0.73630787037037038</v>
      </c>
      <c r="AA355" s="9"/>
      <c r="AB355" s="9"/>
      <c r="AC355" s="202"/>
      <c r="AD355" s="202"/>
      <c r="AE355" s="113">
        <v>0.88954861111111105</v>
      </c>
      <c r="AF355" s="111">
        <v>25704</v>
      </c>
      <c r="AG355" s="123">
        <f t="shared" si="107"/>
        <v>1.5927430555555555</v>
      </c>
      <c r="AH355" s="125">
        <f t="shared" si="108"/>
        <v>1.0184375000000001</v>
      </c>
      <c r="AI355" s="5">
        <f t="shared" si="117"/>
        <v>6.0429263433370606</v>
      </c>
      <c r="AJ355">
        <f t="shared" si="98"/>
        <v>6</v>
      </c>
      <c r="AK355">
        <f t="shared" si="99"/>
        <v>2</v>
      </c>
      <c r="AL355">
        <f t="shared" si="100"/>
        <v>6</v>
      </c>
      <c r="AM355" s="7">
        <f t="shared" si="101"/>
        <v>0.25145833333333334</v>
      </c>
      <c r="AN355" s="5">
        <f t="shared" si="118"/>
        <v>17.681672400251454</v>
      </c>
      <c r="AO355">
        <f t="shared" si="102"/>
        <v>17</v>
      </c>
      <c r="AP355">
        <f t="shared" si="103"/>
        <v>40</v>
      </c>
      <c r="AQ355">
        <f t="shared" si="104"/>
        <v>17</v>
      </c>
      <c r="AR355" s="7">
        <f t="shared" si="105"/>
        <v>0.73630787037037038</v>
      </c>
    </row>
    <row r="356" spans="1:44" ht="17" thickBot="1" x14ac:dyDescent="0.3">
      <c r="A356" s="115">
        <f t="shared" si="91"/>
        <v>286</v>
      </c>
      <c r="B356" s="50">
        <f t="shared" si="106"/>
        <v>145</v>
      </c>
      <c r="C356" s="39"/>
      <c r="D356" s="161">
        <v>-1022</v>
      </c>
      <c r="E356" s="161"/>
      <c r="F356" s="35">
        <v>43640</v>
      </c>
      <c r="G356" s="9">
        <f t="shared" si="94"/>
        <v>6</v>
      </c>
      <c r="H356" s="9">
        <f t="shared" si="95"/>
        <v>24</v>
      </c>
      <c r="I356" s="94" t="str">
        <f t="shared" si="113"/>
        <v/>
      </c>
      <c r="J356" s="38" t="s">
        <v>23</v>
      </c>
      <c r="K356" s="9" t="str">
        <f t="shared" si="111"/>
        <v>Day 3</v>
      </c>
      <c r="L356" s="8" t="s">
        <v>24</v>
      </c>
      <c r="M356" s="51">
        <v>0.8652777777777777</v>
      </c>
      <c r="N356" s="10" t="str">
        <f t="shared" si="114"/>
        <v/>
      </c>
      <c r="O356" s="10">
        <f t="shared" si="115"/>
        <v>0.75138888888888877</v>
      </c>
      <c r="P356" s="9"/>
      <c r="Q356" s="11"/>
      <c r="R356" s="12"/>
      <c r="S356" s="11">
        <v>0.23853009259259261</v>
      </c>
      <c r="T356" s="12" t="s">
        <v>130</v>
      </c>
      <c r="U356" s="12"/>
      <c r="V356" s="11">
        <f t="shared" si="116"/>
        <v>0.25562499999999999</v>
      </c>
      <c r="W356" s="11"/>
      <c r="X356" s="11"/>
      <c r="Y356" s="56"/>
      <c r="Z356" s="11">
        <f t="shared" si="97"/>
        <v>0.73075231481481484</v>
      </c>
      <c r="AA356" s="57"/>
      <c r="AB356" s="57">
        <v>0.73260416666666661</v>
      </c>
      <c r="AC356" s="202"/>
      <c r="AD356" s="202"/>
      <c r="AE356" s="113">
        <v>0.16331018518518517</v>
      </c>
      <c r="AF356" s="111">
        <v>25703</v>
      </c>
      <c r="AG356" s="123">
        <f t="shared" si="107"/>
        <v>0.86651620370370375</v>
      </c>
      <c r="AH356" s="125">
        <f t="shared" si="108"/>
        <v>1.2384259259260455E-3</v>
      </c>
      <c r="AI356" s="5">
        <f t="shared" si="117"/>
        <v>6.1401591805481965</v>
      </c>
      <c r="AJ356">
        <f t="shared" si="98"/>
        <v>6</v>
      </c>
      <c r="AK356">
        <f t="shared" si="99"/>
        <v>8</v>
      </c>
      <c r="AL356">
        <f t="shared" si="100"/>
        <v>6</v>
      </c>
      <c r="AM356" s="7">
        <f t="shared" si="101"/>
        <v>0.25562499999999999</v>
      </c>
      <c r="AN356" s="5">
        <f t="shared" si="118"/>
        <v>17.549167668038962</v>
      </c>
      <c r="AO356">
        <f t="shared" si="102"/>
        <v>17</v>
      </c>
      <c r="AP356">
        <f t="shared" si="103"/>
        <v>32</v>
      </c>
      <c r="AQ356">
        <f t="shared" si="104"/>
        <v>17</v>
      </c>
      <c r="AR356" s="7">
        <f t="shared" si="105"/>
        <v>0.73075231481481484</v>
      </c>
    </row>
    <row r="357" spans="1:44" ht="17" thickBot="1" x14ac:dyDescent="0.3">
      <c r="A357" s="115">
        <f t="shared" si="91"/>
        <v>287</v>
      </c>
      <c r="B357" s="50">
        <f t="shared" si="106"/>
        <v>146</v>
      </c>
      <c r="C357" s="39"/>
      <c r="D357" s="161">
        <v>-1022</v>
      </c>
      <c r="E357" s="161"/>
      <c r="F357" s="35">
        <v>43788</v>
      </c>
      <c r="G357" s="9">
        <f t="shared" si="94"/>
        <v>11</v>
      </c>
      <c r="H357" s="9">
        <f t="shared" si="95"/>
        <v>19</v>
      </c>
      <c r="I357" s="94" t="str">
        <f t="shared" si="113"/>
        <v/>
      </c>
      <c r="J357" s="38" t="s">
        <v>25</v>
      </c>
      <c r="K357" s="9" t="str">
        <f t="shared" si="111"/>
        <v>Day 3</v>
      </c>
      <c r="L357" s="8" t="s">
        <v>24</v>
      </c>
      <c r="M357" s="51">
        <v>0.41250000000000003</v>
      </c>
      <c r="N357" s="10">
        <f t="shared" si="114"/>
        <v>0.29861111111111116</v>
      </c>
      <c r="O357" s="10" t="str">
        <f t="shared" si="115"/>
        <v/>
      </c>
      <c r="P357" s="9"/>
      <c r="Q357" s="11"/>
      <c r="R357" s="12" t="s">
        <v>130</v>
      </c>
      <c r="S357" s="11">
        <v>0.22800925925925927</v>
      </c>
      <c r="T357" s="12" t="s">
        <v>142</v>
      </c>
      <c r="U357" s="12"/>
      <c r="V357" s="11">
        <f t="shared" si="116"/>
        <v>0.23061342592592593</v>
      </c>
      <c r="W357" s="11"/>
      <c r="X357" s="11"/>
      <c r="Y357" s="57">
        <v>0.22870370370370371</v>
      </c>
      <c r="Z357" s="11">
        <f t="shared" si="97"/>
        <v>0.75298611111111102</v>
      </c>
      <c r="AA357" s="9"/>
      <c r="AB357" s="9"/>
      <c r="AC357" s="202"/>
      <c r="AD357" s="202"/>
      <c r="AE357" s="113">
        <v>0.72775462962962967</v>
      </c>
      <c r="AF357" s="111">
        <v>25696</v>
      </c>
      <c r="AG357" s="123">
        <f t="shared" si="107"/>
        <v>1.4310416666666668</v>
      </c>
      <c r="AH357" s="125">
        <f t="shared" si="108"/>
        <v>1.0185416666666667</v>
      </c>
      <c r="AI357" s="5">
        <f t="shared" si="117"/>
        <v>5.5498644476132286</v>
      </c>
      <c r="AJ357">
        <f t="shared" si="98"/>
        <v>5</v>
      </c>
      <c r="AK357">
        <f t="shared" si="99"/>
        <v>32</v>
      </c>
      <c r="AL357">
        <f t="shared" si="100"/>
        <v>5</v>
      </c>
      <c r="AM357" s="7">
        <f t="shared" si="101"/>
        <v>0.23061342592592593</v>
      </c>
      <c r="AN357" s="5">
        <f t="shared" si="118"/>
        <v>18.076570632826016</v>
      </c>
      <c r="AO357">
        <f t="shared" si="102"/>
        <v>18</v>
      </c>
      <c r="AP357">
        <f t="shared" si="103"/>
        <v>4</v>
      </c>
      <c r="AQ357">
        <f t="shared" si="104"/>
        <v>18</v>
      </c>
      <c r="AR357" s="7">
        <f t="shared" si="105"/>
        <v>0.75298611111111102</v>
      </c>
    </row>
    <row r="358" spans="1:44" ht="71" thickBot="1" x14ac:dyDescent="0.3">
      <c r="A358" s="115">
        <f t="shared" si="91"/>
        <v>288</v>
      </c>
      <c r="B358" s="50">
        <f t="shared" si="106"/>
        <v>147</v>
      </c>
      <c r="C358" s="9">
        <v>70</v>
      </c>
      <c r="D358" s="161">
        <v>-1021</v>
      </c>
      <c r="E358" s="161"/>
      <c r="F358" s="35">
        <v>43601</v>
      </c>
      <c r="G358" s="9">
        <f t="shared" si="94"/>
        <v>5</v>
      </c>
      <c r="H358" s="9">
        <f t="shared" si="95"/>
        <v>16</v>
      </c>
      <c r="I358" s="94" t="str">
        <f t="shared" si="113"/>
        <v>AM 6th Day</v>
      </c>
      <c r="J358" s="9" t="s">
        <v>18</v>
      </c>
      <c r="K358" s="9" t="str">
        <f t="shared" si="111"/>
        <v>Day 6</v>
      </c>
      <c r="L358" s="14" t="s">
        <v>19</v>
      </c>
      <c r="M358" s="51">
        <v>0.24444444444444446</v>
      </c>
      <c r="N358" s="17">
        <f t="shared" si="114"/>
        <v>0.13055555555555559</v>
      </c>
      <c r="O358" s="10" t="str">
        <f t="shared" si="115"/>
        <v/>
      </c>
      <c r="P358" s="9"/>
      <c r="Q358" s="11"/>
      <c r="R358" s="12" t="s">
        <v>130</v>
      </c>
      <c r="S358" s="11">
        <v>0.26</v>
      </c>
      <c r="T358" s="12" t="s">
        <v>130</v>
      </c>
      <c r="U358" s="12"/>
      <c r="V358" s="11">
        <f t="shared" si="116"/>
        <v>0.2507638888888889</v>
      </c>
      <c r="W358" s="11"/>
      <c r="X358" s="11"/>
      <c r="Y358" s="51">
        <v>0.25763888888888892</v>
      </c>
      <c r="Z358" s="11">
        <f t="shared" si="97"/>
        <v>0.74047453703703703</v>
      </c>
      <c r="AA358" s="9"/>
      <c r="AB358" s="9"/>
      <c r="AC358" s="202"/>
      <c r="AD358" s="202"/>
      <c r="AE358" s="113">
        <v>0.5564351851851852</v>
      </c>
      <c r="AF358" s="111">
        <v>25687</v>
      </c>
      <c r="AG358" s="123">
        <f t="shared" si="107"/>
        <v>1.259826388888889</v>
      </c>
      <c r="AH358" s="125">
        <f t="shared" si="108"/>
        <v>1.0153819444444445</v>
      </c>
      <c r="AI358" s="5">
        <f t="shared" si="117"/>
        <v>6.0310678281068233</v>
      </c>
      <c r="AJ358">
        <f t="shared" si="98"/>
        <v>6</v>
      </c>
      <c r="AK358">
        <f t="shared" si="99"/>
        <v>1</v>
      </c>
      <c r="AL358">
        <f t="shared" si="100"/>
        <v>6</v>
      </c>
      <c r="AM358" s="7">
        <f t="shared" si="101"/>
        <v>0.2507638888888889</v>
      </c>
      <c r="AN358" s="5">
        <f t="shared" si="118"/>
        <v>17.775838989138006</v>
      </c>
      <c r="AO358">
        <f t="shared" si="102"/>
        <v>17</v>
      </c>
      <c r="AP358">
        <f t="shared" si="103"/>
        <v>46</v>
      </c>
      <c r="AQ358">
        <f t="shared" si="104"/>
        <v>17</v>
      </c>
      <c r="AR358" s="7">
        <f t="shared" si="105"/>
        <v>0.74047453703703703</v>
      </c>
    </row>
    <row r="359" spans="1:44" ht="71" thickBot="1" x14ac:dyDescent="0.3">
      <c r="A359" s="115">
        <f t="shared" si="91"/>
        <v>289</v>
      </c>
      <c r="B359" s="50">
        <f t="shared" si="106"/>
        <v>148</v>
      </c>
      <c r="C359" s="39"/>
      <c r="D359" s="161">
        <v>-1021</v>
      </c>
      <c r="E359" s="161"/>
      <c r="F359" s="35">
        <v>43777</v>
      </c>
      <c r="G359" s="9">
        <f t="shared" si="94"/>
        <v>11</v>
      </c>
      <c r="H359" s="9">
        <f t="shared" si="95"/>
        <v>8</v>
      </c>
      <c r="I359" s="94" t="str">
        <f t="shared" si="113"/>
        <v>AM 7th Day</v>
      </c>
      <c r="J359" s="38" t="s">
        <v>31</v>
      </c>
      <c r="K359" s="9" t="str">
        <f t="shared" si="111"/>
        <v>Day 7</v>
      </c>
      <c r="L359" s="14" t="s">
        <v>17</v>
      </c>
      <c r="M359" s="51">
        <v>0.60486111111111118</v>
      </c>
      <c r="N359" s="17">
        <f t="shared" si="114"/>
        <v>0.49097222222222231</v>
      </c>
      <c r="O359" s="10" t="str">
        <f t="shared" si="115"/>
        <v/>
      </c>
      <c r="P359" s="9"/>
      <c r="Q359" s="11"/>
      <c r="R359" s="12"/>
      <c r="S359" s="11">
        <v>0.22428240740740743</v>
      </c>
      <c r="T359" s="12" t="s">
        <v>130</v>
      </c>
      <c r="U359" s="12"/>
      <c r="V359" s="11">
        <f t="shared" si="116"/>
        <v>0.23408564814814814</v>
      </c>
      <c r="W359" s="11"/>
      <c r="X359" s="11"/>
      <c r="Y359" s="56"/>
      <c r="Z359" s="11">
        <f t="shared" si="97"/>
        <v>0.75090277777777781</v>
      </c>
      <c r="AA359" s="9"/>
      <c r="AB359" s="9"/>
      <c r="AC359" s="202"/>
      <c r="AD359" s="202"/>
      <c r="AE359" s="113">
        <v>0.91405092592592585</v>
      </c>
      <c r="AF359" s="111">
        <v>25678</v>
      </c>
      <c r="AG359" s="123">
        <f t="shared" si="107"/>
        <v>1.6168518518518518</v>
      </c>
      <c r="AH359" s="125">
        <f t="shared" si="108"/>
        <v>1.0119907407407407</v>
      </c>
      <c r="AI359" s="5">
        <f t="shared" si="117"/>
        <v>5.6305771933866238</v>
      </c>
      <c r="AJ359">
        <f t="shared" si="98"/>
        <v>5</v>
      </c>
      <c r="AK359">
        <f t="shared" si="99"/>
        <v>37</v>
      </c>
      <c r="AL359">
        <f t="shared" si="100"/>
        <v>5</v>
      </c>
      <c r="AM359" s="7">
        <f t="shared" si="101"/>
        <v>0.23408564814814814</v>
      </c>
      <c r="AN359" s="5">
        <f t="shared" si="118"/>
        <v>18.023209474663705</v>
      </c>
      <c r="AO359">
        <f t="shared" si="102"/>
        <v>18</v>
      </c>
      <c r="AP359">
        <f t="shared" si="103"/>
        <v>1</v>
      </c>
      <c r="AQ359">
        <f t="shared" si="104"/>
        <v>18</v>
      </c>
      <c r="AR359" s="7">
        <f t="shared" si="105"/>
        <v>0.75090277777777781</v>
      </c>
    </row>
    <row r="360" spans="1:44" ht="17" thickBot="1" x14ac:dyDescent="0.3">
      <c r="A360" s="115">
        <f t="shared" si="91"/>
        <v>290</v>
      </c>
      <c r="B360" s="50">
        <f t="shared" si="106"/>
        <v>149</v>
      </c>
      <c r="C360" s="39"/>
      <c r="D360" s="161">
        <v>-1020</v>
      </c>
      <c r="E360" s="161"/>
      <c r="F360" s="35">
        <v>43589</v>
      </c>
      <c r="G360" s="9">
        <f t="shared" si="94"/>
        <v>5</v>
      </c>
      <c r="H360" s="9">
        <f t="shared" si="95"/>
        <v>4</v>
      </c>
      <c r="I360" s="94" t="str">
        <f t="shared" si="113"/>
        <v/>
      </c>
      <c r="J360" s="38" t="s">
        <v>25</v>
      </c>
      <c r="K360" s="9" t="str">
        <f t="shared" si="111"/>
        <v>Day 4</v>
      </c>
      <c r="L360" s="14" t="s">
        <v>17</v>
      </c>
      <c r="M360" s="51">
        <v>0.69027777777777777</v>
      </c>
      <c r="N360" s="10" t="str">
        <f t="shared" si="114"/>
        <v/>
      </c>
      <c r="O360" s="17">
        <f t="shared" si="115"/>
        <v>0.57638888888888884</v>
      </c>
      <c r="P360" s="9"/>
      <c r="Q360" s="11"/>
      <c r="R360" s="12"/>
      <c r="S360" s="11">
        <v>0.24304398148148146</v>
      </c>
      <c r="T360" s="12" t="s">
        <v>130</v>
      </c>
      <c r="U360" s="12"/>
      <c r="V360" s="11">
        <f t="shared" si="116"/>
        <v>0.2507638888888889</v>
      </c>
      <c r="W360" s="11"/>
      <c r="X360" s="11"/>
      <c r="Y360" s="56"/>
      <c r="Z360" s="11">
        <f t="shared" si="97"/>
        <v>0.74533564814814823</v>
      </c>
      <c r="AA360" s="9"/>
      <c r="AB360" s="9"/>
      <c r="AC360" s="202"/>
      <c r="AD360" s="202"/>
      <c r="AE360" s="113">
        <v>0.99400462962962965</v>
      </c>
      <c r="AF360" s="111">
        <v>25669</v>
      </c>
      <c r="AG360" s="123">
        <f t="shared" si="107"/>
        <v>1.6969097222222222</v>
      </c>
      <c r="AH360" s="125">
        <f t="shared" si="108"/>
        <v>1.0066319444444445</v>
      </c>
      <c r="AI360" s="5">
        <f t="shared" si="117"/>
        <v>6.0297703389867765</v>
      </c>
      <c r="AJ360">
        <f t="shared" si="98"/>
        <v>6</v>
      </c>
      <c r="AK360">
        <f t="shared" si="99"/>
        <v>1</v>
      </c>
      <c r="AL360">
        <f t="shared" si="100"/>
        <v>6</v>
      </c>
      <c r="AM360" s="7">
        <f t="shared" si="101"/>
        <v>0.2507638888888889</v>
      </c>
      <c r="AN360" s="5">
        <f t="shared" si="118"/>
        <v>17.899568197144163</v>
      </c>
      <c r="AO360">
        <f t="shared" si="102"/>
        <v>17</v>
      </c>
      <c r="AP360">
        <f t="shared" si="103"/>
        <v>53</v>
      </c>
      <c r="AQ360">
        <f t="shared" si="104"/>
        <v>17</v>
      </c>
      <c r="AR360" s="7">
        <f t="shared" si="105"/>
        <v>0.74533564814814823</v>
      </c>
    </row>
    <row r="361" spans="1:44" ht="17" thickBot="1" x14ac:dyDescent="0.3">
      <c r="A361" s="115">
        <f t="shared" si="91"/>
        <v>291</v>
      </c>
      <c r="B361" s="50">
        <f t="shared" si="106"/>
        <v>150</v>
      </c>
      <c r="C361" s="9">
        <v>71</v>
      </c>
      <c r="D361" s="161">
        <v>-1020</v>
      </c>
      <c r="E361" s="161"/>
      <c r="F361" s="35">
        <v>43766</v>
      </c>
      <c r="G361" s="9">
        <f t="shared" si="94"/>
        <v>10</v>
      </c>
      <c r="H361" s="9">
        <f t="shared" si="95"/>
        <v>28</v>
      </c>
      <c r="I361" s="94" t="str">
        <f t="shared" si="113"/>
        <v/>
      </c>
      <c r="J361" s="39" t="s">
        <v>28</v>
      </c>
      <c r="K361" s="9" t="str">
        <f t="shared" si="111"/>
        <v>Day 6</v>
      </c>
      <c r="L361" s="14" t="s">
        <v>17</v>
      </c>
      <c r="M361" s="51">
        <v>9.4444444444444442E-2</v>
      </c>
      <c r="N361" s="10" t="str">
        <f t="shared" si="114"/>
        <v/>
      </c>
      <c r="O361" s="17">
        <f t="shared" si="115"/>
        <v>0.98123842592592581</v>
      </c>
      <c r="P361" s="9"/>
      <c r="Q361" s="11"/>
      <c r="R361" s="12" t="s">
        <v>130</v>
      </c>
      <c r="S361" s="11">
        <v>0.24599537037037036</v>
      </c>
      <c r="T361" s="12" t="s">
        <v>130</v>
      </c>
      <c r="U361" s="12"/>
      <c r="V361" s="11">
        <f t="shared" si="116"/>
        <v>0.23825231481481482</v>
      </c>
      <c r="W361" s="11"/>
      <c r="X361" s="11"/>
      <c r="Y361" s="9"/>
      <c r="Z361" s="11">
        <f t="shared" si="97"/>
        <v>0.74950231481481477</v>
      </c>
      <c r="AA361" s="51"/>
      <c r="AB361" s="51">
        <v>0.75</v>
      </c>
      <c r="AC361" s="202"/>
      <c r="AD361" s="202"/>
      <c r="AE361" s="113">
        <v>0.39939814814814811</v>
      </c>
      <c r="AF361" s="111">
        <v>25660</v>
      </c>
      <c r="AG361" s="123">
        <f t="shared" si="107"/>
        <v>1.1024074074074073</v>
      </c>
      <c r="AH361" s="125">
        <f t="shared" si="108"/>
        <v>1.0079629629629627</v>
      </c>
      <c r="AI361" s="5">
        <f t="shared" si="117"/>
        <v>5.7226853854508102</v>
      </c>
      <c r="AJ361">
        <f t="shared" si="98"/>
        <v>5</v>
      </c>
      <c r="AK361">
        <f t="shared" si="99"/>
        <v>43</v>
      </c>
      <c r="AL361">
        <f t="shared" si="100"/>
        <v>5</v>
      </c>
      <c r="AM361" s="7">
        <f t="shared" si="101"/>
        <v>0.23825231481481482</v>
      </c>
      <c r="AN361" s="5">
        <f t="shared" si="118"/>
        <v>17.988351390622231</v>
      </c>
      <c r="AO361">
        <f t="shared" si="102"/>
        <v>17</v>
      </c>
      <c r="AP361">
        <f t="shared" si="103"/>
        <v>59</v>
      </c>
      <c r="AQ361">
        <f t="shared" si="104"/>
        <v>17</v>
      </c>
      <c r="AR361" s="7">
        <f t="shared" si="105"/>
        <v>0.74950231481481477</v>
      </c>
    </row>
    <row r="362" spans="1:44" ht="75" thickBot="1" x14ac:dyDescent="0.3">
      <c r="A362" s="115">
        <f t="shared" si="91"/>
        <v>292</v>
      </c>
      <c r="B362" s="50">
        <f t="shared" si="106"/>
        <v>151</v>
      </c>
      <c r="C362" s="39"/>
      <c r="D362" s="161">
        <v>-1019</v>
      </c>
      <c r="E362" s="161"/>
      <c r="F362" s="35">
        <v>43578</v>
      </c>
      <c r="G362" s="9">
        <f t="shared" si="94"/>
        <v>4</v>
      </c>
      <c r="H362" s="9">
        <f t="shared" si="95"/>
        <v>23</v>
      </c>
      <c r="I362" s="94" t="str">
        <f t="shared" si="113"/>
        <v>PM Saturday</v>
      </c>
      <c r="J362" s="38" t="s">
        <v>31</v>
      </c>
      <c r="K362" s="9" t="str">
        <f t="shared" si="111"/>
        <v>Day 1</v>
      </c>
      <c r="L362" s="8" t="s">
        <v>24</v>
      </c>
      <c r="M362" s="51">
        <v>0.8354166666666667</v>
      </c>
      <c r="N362" s="10" t="str">
        <f t="shared" si="114"/>
        <v/>
      </c>
      <c r="O362" s="10">
        <f t="shared" si="115"/>
        <v>0.72152777777777777</v>
      </c>
      <c r="P362" s="9"/>
      <c r="Q362" s="11"/>
      <c r="R362" s="12"/>
      <c r="S362" s="11">
        <v>0.23972222222222225</v>
      </c>
      <c r="T362" s="12" t="s">
        <v>130</v>
      </c>
      <c r="U362" s="12"/>
      <c r="V362" s="11">
        <f t="shared" si="116"/>
        <v>0.25145833333333334</v>
      </c>
      <c r="W362" s="11"/>
      <c r="X362" s="11"/>
      <c r="Y362" s="9"/>
      <c r="Z362" s="11">
        <f t="shared" si="97"/>
        <v>0.75159722222222225</v>
      </c>
      <c r="AA362" s="57"/>
      <c r="AB362" s="57">
        <v>0.74530092592592589</v>
      </c>
      <c r="AC362" s="202"/>
      <c r="AD362" s="202"/>
      <c r="AE362" s="113">
        <v>0.13280092592592593</v>
      </c>
      <c r="AF362" s="111">
        <v>25652</v>
      </c>
      <c r="AG362" s="123">
        <f t="shared" si="107"/>
        <v>0.83590277777777788</v>
      </c>
      <c r="AH362" s="125">
        <f t="shared" si="108"/>
        <v>4.861111111111871E-4</v>
      </c>
      <c r="AI362" s="5">
        <f t="shared" si="117"/>
        <v>6.0361425163779616</v>
      </c>
      <c r="AJ362">
        <f t="shared" si="98"/>
        <v>6</v>
      </c>
      <c r="AK362">
        <f t="shared" si="99"/>
        <v>2</v>
      </c>
      <c r="AL362">
        <f t="shared" si="100"/>
        <v>6</v>
      </c>
      <c r="AM362" s="7">
        <f t="shared" si="101"/>
        <v>0.25145833333333334</v>
      </c>
      <c r="AN362" s="5">
        <f t="shared" si="118"/>
        <v>18.03689798809344</v>
      </c>
      <c r="AO362">
        <f t="shared" si="102"/>
        <v>18</v>
      </c>
      <c r="AP362">
        <f t="shared" si="103"/>
        <v>2</v>
      </c>
      <c r="AQ362">
        <f t="shared" si="104"/>
        <v>18</v>
      </c>
      <c r="AR362" s="7">
        <f t="shared" si="105"/>
        <v>0.75159722222222225</v>
      </c>
    </row>
    <row r="363" spans="1:44" ht="17" thickBot="1" x14ac:dyDescent="0.3">
      <c r="A363" s="115">
        <f t="shared" si="91"/>
        <v>293</v>
      </c>
      <c r="B363" s="50">
        <f t="shared" si="106"/>
        <v>152</v>
      </c>
      <c r="C363" s="39"/>
      <c r="D363" s="161">
        <v>-1019</v>
      </c>
      <c r="E363" s="161"/>
      <c r="F363" s="35">
        <v>43755</v>
      </c>
      <c r="G363" s="9">
        <f t="shared" si="94"/>
        <v>10</v>
      </c>
      <c r="H363" s="9">
        <f t="shared" si="95"/>
        <v>17</v>
      </c>
      <c r="I363" s="94" t="str">
        <f t="shared" si="113"/>
        <v/>
      </c>
      <c r="J363" s="38" t="s">
        <v>23</v>
      </c>
      <c r="K363" s="9" t="str">
        <f t="shared" si="111"/>
        <v>Day 3</v>
      </c>
      <c r="L363" s="8" t="s">
        <v>24</v>
      </c>
      <c r="M363" s="51">
        <v>0.74722222222222223</v>
      </c>
      <c r="N363" s="10" t="str">
        <f t="shared" si="114"/>
        <v/>
      </c>
      <c r="O363" s="10">
        <f t="shared" si="115"/>
        <v>0.6333333333333333</v>
      </c>
      <c r="P363" s="9"/>
      <c r="Q363" s="11"/>
      <c r="R363" s="12"/>
      <c r="S363" s="11">
        <v>0.2275925925925926</v>
      </c>
      <c r="T363" s="12" t="s">
        <v>130</v>
      </c>
      <c r="U363" s="12"/>
      <c r="V363" s="11">
        <f t="shared" si="116"/>
        <v>0.24311342592592591</v>
      </c>
      <c r="W363" s="11"/>
      <c r="X363" s="11"/>
      <c r="Y363" s="9"/>
      <c r="Z363" s="11">
        <f t="shared" si="97"/>
        <v>0.748113425925926</v>
      </c>
      <c r="AA363" s="56"/>
      <c r="AB363" s="56"/>
      <c r="AC363" s="202"/>
      <c r="AD363" s="202"/>
      <c r="AE363" s="113">
        <v>4.6157407407407404E-2</v>
      </c>
      <c r="AF363" s="111">
        <v>25643</v>
      </c>
      <c r="AG363" s="123">
        <f t="shared" si="107"/>
        <v>0.74936342592592586</v>
      </c>
      <c r="AH363" s="125">
        <f t="shared" si="108"/>
        <v>2.1412037037036313E-3</v>
      </c>
      <c r="AI363" s="5">
        <f t="shared" si="117"/>
        <v>5.8357659189843529</v>
      </c>
      <c r="AJ363">
        <f t="shared" si="98"/>
        <v>5</v>
      </c>
      <c r="AK363">
        <f t="shared" si="99"/>
        <v>50</v>
      </c>
      <c r="AL363">
        <f t="shared" si="100"/>
        <v>5</v>
      </c>
      <c r="AM363" s="7">
        <f t="shared" si="101"/>
        <v>0.24311342592592591</v>
      </c>
      <c r="AN363" s="5">
        <f t="shared" si="118"/>
        <v>17.960373680358526</v>
      </c>
      <c r="AO363">
        <f t="shared" si="102"/>
        <v>17</v>
      </c>
      <c r="AP363">
        <f t="shared" si="103"/>
        <v>57</v>
      </c>
      <c r="AQ363">
        <f t="shared" si="104"/>
        <v>17</v>
      </c>
      <c r="AR363" s="7">
        <f t="shared" si="105"/>
        <v>0.748113425925926</v>
      </c>
    </row>
    <row r="364" spans="1:44" ht="17" thickBot="1" x14ac:dyDescent="0.3">
      <c r="A364" s="115">
        <f t="shared" si="91"/>
        <v>294</v>
      </c>
      <c r="B364" s="50">
        <f t="shared" si="106"/>
        <v>153</v>
      </c>
      <c r="C364" s="39"/>
      <c r="D364" s="161">
        <v>-1018</v>
      </c>
      <c r="E364" s="161"/>
      <c r="F364" s="35">
        <v>43538</v>
      </c>
      <c r="G364" s="9">
        <f t="shared" si="94"/>
        <v>3</v>
      </c>
      <c r="H364" s="9">
        <f t="shared" si="95"/>
        <v>14</v>
      </c>
      <c r="I364" s="94" t="str">
        <f t="shared" si="113"/>
        <v/>
      </c>
      <c r="J364" s="38" t="s">
        <v>25</v>
      </c>
      <c r="K364" s="9" t="str">
        <f t="shared" si="111"/>
        <v>Day 3</v>
      </c>
      <c r="L364" s="8" t="s">
        <v>24</v>
      </c>
      <c r="M364" s="51">
        <v>0.25277777777777777</v>
      </c>
      <c r="N364" s="10">
        <f t="shared" si="114"/>
        <v>0.1388888888888889</v>
      </c>
      <c r="O364" s="10" t="str">
        <f t="shared" si="115"/>
        <v/>
      </c>
      <c r="P364" s="9"/>
      <c r="Q364" s="11"/>
      <c r="R364" s="12" t="s">
        <v>130</v>
      </c>
      <c r="S364" s="11">
        <v>0.25898148148148148</v>
      </c>
      <c r="T364" s="12" t="s">
        <v>130</v>
      </c>
      <c r="U364" s="12"/>
      <c r="V364" s="11">
        <f t="shared" si="116"/>
        <v>0.2507638888888889</v>
      </c>
      <c r="W364" s="11"/>
      <c r="X364" s="11"/>
      <c r="Y364" s="9"/>
      <c r="Z364" s="11">
        <f t="shared" si="97"/>
        <v>0.77104166666666663</v>
      </c>
      <c r="AA364" s="56"/>
      <c r="AB364" s="56"/>
      <c r="AC364" s="202"/>
      <c r="AD364" s="202"/>
      <c r="AE364" s="113">
        <v>0.56706018518518519</v>
      </c>
      <c r="AF364" s="111">
        <v>25636</v>
      </c>
      <c r="AG364" s="123">
        <f t="shared" si="107"/>
        <v>1.2703472222222221</v>
      </c>
      <c r="AH364" s="125">
        <f t="shared" si="108"/>
        <v>1.0175694444444443</v>
      </c>
      <c r="AI364" s="5">
        <f t="shared" si="117"/>
        <v>6.0256321324222428</v>
      </c>
      <c r="AJ364">
        <f t="shared" si="98"/>
        <v>6</v>
      </c>
      <c r="AK364">
        <f t="shared" si="99"/>
        <v>1</v>
      </c>
      <c r="AL364">
        <f t="shared" si="100"/>
        <v>6</v>
      </c>
      <c r="AM364" s="7">
        <f t="shared" si="101"/>
        <v>0.2507638888888889</v>
      </c>
      <c r="AN364" s="5">
        <f t="shared" si="118"/>
        <v>18.505179403243524</v>
      </c>
      <c r="AO364">
        <f t="shared" si="102"/>
        <v>18</v>
      </c>
      <c r="AP364">
        <f t="shared" si="103"/>
        <v>30</v>
      </c>
      <c r="AQ364">
        <f t="shared" si="104"/>
        <v>18</v>
      </c>
      <c r="AR364" s="7">
        <f t="shared" si="105"/>
        <v>0.77104166666666663</v>
      </c>
    </row>
    <row r="365" spans="1:44" ht="65" thickBot="1" x14ac:dyDescent="0.3">
      <c r="A365" s="115">
        <f t="shared" si="91"/>
        <v>295</v>
      </c>
      <c r="B365" s="67">
        <f t="shared" si="106"/>
        <v>154</v>
      </c>
      <c r="C365" s="8">
        <v>72</v>
      </c>
      <c r="D365" s="217">
        <v>-1018</v>
      </c>
      <c r="E365" s="217"/>
      <c r="F365" s="72">
        <v>43715</v>
      </c>
      <c r="G365" s="8">
        <f t="shared" si="94"/>
        <v>9</v>
      </c>
      <c r="H365" s="8">
        <f t="shared" si="95"/>
        <v>7</v>
      </c>
      <c r="I365" s="94" t="str">
        <f t="shared" si="113"/>
        <v/>
      </c>
      <c r="J365" s="44" t="s">
        <v>28</v>
      </c>
      <c r="K365" s="21" t="str">
        <f t="shared" si="111"/>
        <v>Day 6</v>
      </c>
      <c r="L365" s="14" t="s">
        <v>19</v>
      </c>
      <c r="M365" s="51">
        <v>0.84652777777777777</v>
      </c>
      <c r="N365" s="10" t="str">
        <f t="shared" si="114"/>
        <v/>
      </c>
      <c r="O365" s="15">
        <f t="shared" si="115"/>
        <v>0.73263888888888884</v>
      </c>
      <c r="P365" s="9"/>
      <c r="Q365" s="18"/>
      <c r="R365" s="16" t="s">
        <v>219</v>
      </c>
      <c r="S365" s="18">
        <v>0.24708333333333332</v>
      </c>
      <c r="T365" s="16" t="s">
        <v>130</v>
      </c>
      <c r="U365" s="16" t="s">
        <v>148</v>
      </c>
      <c r="V365" s="11">
        <f t="shared" si="116"/>
        <v>0.25840277777777776</v>
      </c>
      <c r="W365" s="11"/>
      <c r="X365" s="11"/>
      <c r="Y365" s="9"/>
      <c r="Z365" s="11">
        <f t="shared" si="97"/>
        <v>0.74394675925925924</v>
      </c>
      <c r="AA365" s="51"/>
      <c r="AB365" s="51">
        <v>0.74722222222222223</v>
      </c>
      <c r="AC365" s="202" t="s">
        <v>220</v>
      </c>
      <c r="AD365" s="202"/>
      <c r="AE365" s="113">
        <v>0.15986111111111112</v>
      </c>
      <c r="AF365" s="111">
        <v>25627</v>
      </c>
      <c r="AG365" s="123">
        <f t="shared" si="107"/>
        <v>0.86325231481481501</v>
      </c>
      <c r="AH365" s="125">
        <f t="shared" si="108"/>
        <v>1.6724537037037246E-2</v>
      </c>
      <c r="AI365" s="5">
        <f t="shared" si="117"/>
        <v>6.2064440716002336</v>
      </c>
      <c r="AJ365">
        <f t="shared" si="98"/>
        <v>6</v>
      </c>
      <c r="AK365">
        <f t="shared" si="99"/>
        <v>12</v>
      </c>
      <c r="AL365">
        <f t="shared" si="100"/>
        <v>6</v>
      </c>
      <c r="AM365" s="7">
        <f t="shared" si="101"/>
        <v>0.25840277777777776</v>
      </c>
      <c r="AN365" s="5">
        <f t="shared" si="118"/>
        <v>17.857660902126021</v>
      </c>
      <c r="AO365">
        <f t="shared" si="102"/>
        <v>17</v>
      </c>
      <c r="AP365">
        <f t="shared" si="103"/>
        <v>51</v>
      </c>
      <c r="AQ365">
        <f t="shared" si="104"/>
        <v>17</v>
      </c>
      <c r="AR365" s="7">
        <f t="shared" si="105"/>
        <v>0.74394675925925924</v>
      </c>
    </row>
    <row r="366" spans="1:44" ht="71" thickBot="1" x14ac:dyDescent="0.3">
      <c r="A366" s="115">
        <f t="shared" si="91"/>
        <v>296</v>
      </c>
      <c r="B366" s="50">
        <f t="shared" si="106"/>
        <v>155</v>
      </c>
      <c r="C366" s="39"/>
      <c r="D366" s="161">
        <v>-1017</v>
      </c>
      <c r="E366" s="161"/>
      <c r="F366" s="35">
        <v>43527</v>
      </c>
      <c r="G366" s="9">
        <f t="shared" si="94"/>
        <v>3</v>
      </c>
      <c r="H366" s="9">
        <f t="shared" si="95"/>
        <v>3</v>
      </c>
      <c r="I366" s="94" t="str">
        <f t="shared" si="113"/>
        <v>AM 7th Day</v>
      </c>
      <c r="J366" s="38" t="s">
        <v>31</v>
      </c>
      <c r="K366" s="9" t="str">
        <f t="shared" si="111"/>
        <v>Day 7</v>
      </c>
      <c r="L366" s="14" t="s">
        <v>17</v>
      </c>
      <c r="M366" s="51">
        <v>0.6118055555555556</v>
      </c>
      <c r="N366" s="17">
        <f t="shared" si="114"/>
        <v>0.49791666666666673</v>
      </c>
      <c r="O366" s="10" t="str">
        <f t="shared" si="115"/>
        <v/>
      </c>
      <c r="P366" s="9"/>
      <c r="Q366" s="11"/>
      <c r="R366" s="12"/>
      <c r="S366" s="11">
        <v>0.24519675925925924</v>
      </c>
      <c r="T366" s="12" t="s">
        <v>130</v>
      </c>
      <c r="U366" s="12"/>
      <c r="V366" s="11">
        <f t="shared" si="116"/>
        <v>0.24936342592592595</v>
      </c>
      <c r="W366" s="11"/>
      <c r="X366" s="11"/>
      <c r="Y366" s="9"/>
      <c r="Z366" s="11">
        <f t="shared" si="97"/>
        <v>0.77451388888888895</v>
      </c>
      <c r="AA366" s="56"/>
      <c r="AB366" s="56"/>
      <c r="AC366" s="202"/>
      <c r="AD366" s="202"/>
      <c r="AE366" s="113">
        <v>0.91918981481481488</v>
      </c>
      <c r="AF366" s="111">
        <v>25618</v>
      </c>
      <c r="AG366" s="123">
        <f t="shared" si="107"/>
        <v>1.621990740740741</v>
      </c>
      <c r="AH366" s="125">
        <f t="shared" si="108"/>
        <v>1.0101851851851853</v>
      </c>
      <c r="AI366" s="5">
        <f t="shared" si="117"/>
        <v>5.9876078902783254</v>
      </c>
      <c r="AJ366">
        <f t="shared" si="98"/>
        <v>5</v>
      </c>
      <c r="AK366">
        <f t="shared" si="99"/>
        <v>59</v>
      </c>
      <c r="AL366">
        <f t="shared" si="100"/>
        <v>5</v>
      </c>
      <c r="AM366" s="7">
        <f t="shared" si="101"/>
        <v>0.24936342592592595</v>
      </c>
      <c r="AN366" s="5">
        <f t="shared" si="118"/>
        <v>18.591098141338684</v>
      </c>
      <c r="AO366">
        <f t="shared" si="102"/>
        <v>18</v>
      </c>
      <c r="AP366">
        <f t="shared" si="103"/>
        <v>35</v>
      </c>
      <c r="AQ366">
        <f t="shared" si="104"/>
        <v>18</v>
      </c>
      <c r="AR366" s="7">
        <f t="shared" si="105"/>
        <v>0.77451388888888895</v>
      </c>
    </row>
    <row r="367" spans="1:44" ht="17" thickBot="1" x14ac:dyDescent="0.3">
      <c r="A367" s="115">
        <f t="shared" si="91"/>
        <v>297</v>
      </c>
      <c r="B367" s="50">
        <f t="shared" si="106"/>
        <v>156</v>
      </c>
      <c r="C367" s="9">
        <v>73</v>
      </c>
      <c r="D367" s="161">
        <v>-1017</v>
      </c>
      <c r="E367" s="161"/>
      <c r="F367" s="35">
        <v>43705</v>
      </c>
      <c r="G367" s="9">
        <f t="shared" si="94"/>
        <v>8</v>
      </c>
      <c r="H367" s="9">
        <f t="shared" si="95"/>
        <v>28</v>
      </c>
      <c r="I367" s="94" t="str">
        <f t="shared" si="113"/>
        <v/>
      </c>
      <c r="J367" s="39" t="s">
        <v>25</v>
      </c>
      <c r="K367" s="9" t="str">
        <f t="shared" si="111"/>
        <v>Day 4</v>
      </c>
      <c r="L367" s="14" t="s">
        <v>17</v>
      </c>
      <c r="M367" s="51">
        <v>0.10555555555555556</v>
      </c>
      <c r="N367" s="10" t="str">
        <f t="shared" si="114"/>
        <v/>
      </c>
      <c r="O367" s="17">
        <f t="shared" si="115"/>
        <v>0.99234953703703688</v>
      </c>
      <c r="P367" s="9"/>
      <c r="Q367" s="11"/>
      <c r="R367" s="12" t="s">
        <v>130</v>
      </c>
      <c r="S367" s="11">
        <v>0.26831018518518518</v>
      </c>
      <c r="T367" s="12" t="s">
        <v>130</v>
      </c>
      <c r="U367" s="12"/>
      <c r="V367" s="11">
        <f t="shared" si="116"/>
        <v>0.26048611111111114</v>
      </c>
      <c r="W367" s="11"/>
      <c r="X367" s="11"/>
      <c r="Y367" s="9"/>
      <c r="Z367" s="11">
        <f t="shared" si="97"/>
        <v>0.74186342592592591</v>
      </c>
      <c r="AA367" s="51"/>
      <c r="AB367" s="51">
        <v>0.74722222222222223</v>
      </c>
      <c r="AC367" s="202"/>
      <c r="AD367" s="202"/>
      <c r="AE367" s="113">
        <v>0.41479166666666667</v>
      </c>
      <c r="AF367" s="111">
        <v>25609</v>
      </c>
      <c r="AG367" s="123">
        <f t="shared" si="107"/>
        <v>1.1176967592592593</v>
      </c>
      <c r="AH367" s="125">
        <f t="shared" si="108"/>
        <v>1.0121412037037036</v>
      </c>
      <c r="AI367" s="5">
        <f t="shared" ref="AI367:AI430" si="119">(3.14159265358979 - ((3.14159265358979 - 3.14159265358979 + (0.0430398*SIN(2*((MOD(4.8949504201433+628.331969753199*((367*$D367-INT(7*($D367+INT(($G367+9)/12))/4)+INT(275*$G367/9)+$H367-730531.5)/36525),6.28318530718))+(0.033423*SIN(MOD(6.2400408+628.3019501*((367*$D367-INT(7*($D367+INT(($G367+9)/12))/4)+INT(275*$G367/9)+$H367-730531.5)/36525),6.28318530718))+0.00034907*SIN(2*(MOD(6.2400408+628.3019501*((367*$D367-INT(7*($D367+INT(($G367+9)/12))/4)+INT(275*$G367/9)+$H367-730531.5)/36525),6.28318530718)))))) - 0.00092502*SIN(4*((MOD(4.8949504201433+628.331969753199*((367*$D367-INT(7*($D367+INT(($G367+9)/12))/4)+INT(275*$G367/9)+$H367-730531.5)/36525),6.28318530718))+(0.033423*SIN(MOD(6.2400408+628.3019501*((367*$D367-INT(7*($D367+INT(($G367+9)/12))/4)+INT(275*$G367/9)+$H367-730531.5)/36525),6.28318530718))+0.00034907*SIN(2*(MOD(6.2400408+628.3019501*((367*$D367-INT(7*($D367+INT(($G367+9)/12))/4)+INT(275*$G367/9)+$H367-730531.5)/36525),6.28318530718)))))) - (0.033423*SIN(MOD(6.2400408+628.3019501*((367*$D367-INT(7*($D367+INT(($G367+9)/12))/4)+INT(275*$G367/9)+$H367-730531.5)/36525),6.28318530718))+0.00034907*SIN(2*(MOD(6.2400408+628.3019501*((367*$D367-INT(7*($D367+INT(($G367+9)/12))/4)+INT(275*$G367/9)+$H367-730531.5)/36525),6.28318530718))))))+0.017453293*$AW$509 + $AW$512*(ACOS((SIN(0.017453293*$AW$511) - SIN(0.017453293*$AW$508)*SIN(ASIN(SIN(0.409093-0.0002269*((367*$D367-INT(7*($D367+INT(($G367+9)/12))/4)+INT(275*$G367/9)+$H367-730531.5)/36525))*SIN((MOD(4.8949504201433+628.331969753199*((367*$D367-INT(7*($D367+INT(($G367+9)/12))/4)+INT(275*$G367/9)+$H367-730531.5)/36525),6.28318530718))+(0.033423*SIN(MOD(6.2400408+628.3019501*((367*$D367-INT(7*($D367+INT(($G367+9)/12))/4)+INT(275*$G367/9)+$H367-730531.5)/36525),6.28318530718))+0.00034907*SIN(2*(MOD(6.2400408+628.3019501*((367*$D367-INT(7*($D367+INT(($G367+9)/12))/4)+INT(275*$G367/9)+$H367-730531.5)/36525),6.28318530718))))))))/(COS(0.017453293*$AW$508)*COS(ASIN(SIN(0.409093-0.0002269*((367*$D367-INT(7*($D367+INT(($G367+9)/12))/4)+INT(275*$G367/9)+$H367-730531.5)/36525))*SIN((MOD(4.8949504201433+628.331969753199*((367*$D367-INT(7*($D367+INT(($G367+9)/12))/4)+INT(275*$G367/9)+$H367-730531.5)/36525),6.28318530718))+(0.033423*SIN(MOD(6.2400408+628.3019501*((367*$D367-INT(7*($D367+INT(($G367+9)/12))/4)+INT(275*$G367/9)+$H367-730531.5)/36525),6.28318530718))+0.00034907*SIN(2*(MOD(6.2400408+628.3019501*((367*$D367-INT(7*($D367+INT(($G367+9)/12))/4)+INT(275*$G367/9)+$H367-730531.5)/36525),6.28318530718))))))))))))*57.29577951/15 + $AW$510</f>
        <v>6.2618943607520068</v>
      </c>
      <c r="AJ367">
        <f t="shared" si="98"/>
        <v>6</v>
      </c>
      <c r="AK367">
        <f t="shared" si="99"/>
        <v>15</v>
      </c>
      <c r="AL367">
        <f t="shared" si="100"/>
        <v>6</v>
      </c>
      <c r="AM367" s="7">
        <f t="shared" si="101"/>
        <v>0.26048611111111114</v>
      </c>
      <c r="AN367" s="5">
        <f t="shared" ref="AN367:AN430" si="120">(3.14159265358979 - ((3.14159265358979 - 3.14159265358979 + (0.0430398*SIN(2*((MOD(4.8949504201433+628.331969753199*((367*$D367-INT(7*($D367+INT(($G367+9)/12))/4)+INT(275*$G367/9)+$H367-730531.5)/36525),6.28318530718))+(0.033423*SIN(MOD(6.2400408+628.3019501*((367*$D367-INT(7*($D367+INT(($G367+9)/12))/4)+INT(275*$G367/9)+$H367-730531.5)/36525),6.28318530718))+0.00034907*SIN(2*(MOD(6.2400408+628.3019501*((367*$D367-INT(7*($D367+INT(($G367+9)/12))/4)+INT(275*$G367/9)+$H367-730531.5)/36525),6.28318530718)))))) - 0.00092502*SIN(4*((MOD(4.8949504201433+628.331969753199*((367*$D367-INT(7*($D367+INT(($G367+9)/12))/4)+INT(275*$G367/9)+$H367-730531.5)/36525),6.28318530718))+(0.033423*SIN(MOD(6.2400408+628.3019501*((367*$D367-INT(7*($D367+INT(($G367+9)/12))/4)+INT(275*$G367/9)+$H367-730531.5)/36525),6.28318530718))+0.00034907*SIN(2*(MOD(6.2400408+628.3019501*((367*$D367-INT(7*($D367+INT(($G367+9)/12))/4)+INT(275*$G367/9)+$H367-730531.5)/36525),6.28318530718)))))) - (0.033423*SIN(MOD(6.2400408+628.3019501*((367*$D367-INT(7*($D367+INT(($G367+9)/12))/4)+INT(275*$G367/9)+$H367-730531.5)/36525),6.28318530718))+0.00034907*SIN(2*(MOD(6.2400408+628.3019501*((367*$D367-INT(7*($D367+INT(($G367+9)/12))/4)+INT(275*$G367/9)+$H367-730531.5)/36525),6.28318530718))))))+0.017453293*$AW$509 - $AW$512*(ACOS((SIN(0.017453293*$AW$511) - SIN(0.017453293*$AW$508)*SIN(ASIN(SIN(0.409093-0.0002269*((367*$D367-INT(7*($D367+INT(($G367+9)/12))/4)+INT(275*$G367/9)+$H367-730531.5)/36525))*SIN((MOD(4.8949504201433+628.331969753199*((367*$D367-INT(7*($D367+INT(($G367+9)/12))/4)+INT(275*$G367/9)+$H367-730531.5)/36525),6.28318530718))+(0.033423*SIN(MOD(6.2400408+628.3019501*((367*$D367-INT(7*($D367+INT(($G367+9)/12))/4)+INT(275*$G367/9)+$H367-730531.5)/36525),6.28318530718))+0.00034907*SIN(2*(MOD(6.2400408+628.3019501*((367*$D367-INT(7*($D367+INT(($G367+9)/12))/4)+INT(275*$G367/9)+$H367-730531.5)/36525),6.28318530718))))))))/(COS(0.017453293*$AW$508)*COS(ASIN(SIN(0.409093-0.0002269*((367*$D367-INT(7*($D367+INT(($G367+9)/12))/4)+INT(275*$G367/9)+$H367-730531.5)/36525))*SIN((MOD(4.8949504201433+628.331969753199*((367*$D367-INT(7*($D367+INT(($G367+9)/12))/4)+INT(275*$G367/9)+$H367-730531.5)/36525),6.28318530718))+(0.033423*SIN(MOD(6.2400408+628.3019501*((367*$D367-INT(7*($D367+INT(($G367+9)/12))/4)+INT(275*$G367/9)+$H367-730531.5)/36525),6.28318530718))+0.00034907*SIN(2*(MOD(6.2400408+628.3019501*((367*$D367-INT(7*($D367+INT(($G367+9)/12))/4)+INT(275*$G367/9)+$H367-730531.5)/36525),6.28318530718))))))))))))*57.29577951/15 + $AW$510</f>
        <v>17.813503884381721</v>
      </c>
      <c r="AO367">
        <f t="shared" si="102"/>
        <v>17</v>
      </c>
      <c r="AP367">
        <f t="shared" si="103"/>
        <v>48</v>
      </c>
      <c r="AQ367">
        <f t="shared" si="104"/>
        <v>17</v>
      </c>
      <c r="AR367" s="7">
        <f t="shared" si="105"/>
        <v>0.74186342592592591</v>
      </c>
    </row>
    <row r="368" spans="1:44" ht="17" thickBot="1" x14ac:dyDescent="0.3">
      <c r="A368" s="115">
        <f t="shared" si="91"/>
        <v>298</v>
      </c>
      <c r="B368" s="50">
        <f t="shared" si="106"/>
        <v>157</v>
      </c>
      <c r="C368" s="9">
        <v>74</v>
      </c>
      <c r="D368" s="161">
        <v>-1016</v>
      </c>
      <c r="E368" s="161"/>
      <c r="F368" s="36">
        <v>43517</v>
      </c>
      <c r="G368" s="14">
        <f t="shared" ref="G368:G431" si="121">MONTH(F368)</f>
        <v>2</v>
      </c>
      <c r="H368" s="14">
        <f t="shared" ref="H368:H431" si="122">DAY(F368)</f>
        <v>21</v>
      </c>
      <c r="I368" s="94" t="str">
        <f t="shared" si="113"/>
        <v/>
      </c>
      <c r="J368" s="9" t="s">
        <v>28</v>
      </c>
      <c r="K368" s="9" t="str">
        <f t="shared" si="111"/>
        <v>Day 5</v>
      </c>
      <c r="L368" s="14" t="s">
        <v>19</v>
      </c>
      <c r="M368" s="51">
        <v>0.21875</v>
      </c>
      <c r="N368" s="17">
        <f t="shared" si="114"/>
        <v>0.10486111111111111</v>
      </c>
      <c r="O368" s="10" t="str">
        <f t="shared" si="115"/>
        <v/>
      </c>
      <c r="P368" s="9"/>
      <c r="Q368" s="11"/>
      <c r="R368" s="12" t="s">
        <v>130</v>
      </c>
      <c r="S368" s="11">
        <v>0.26026620370370374</v>
      </c>
      <c r="T368" s="12" t="s">
        <v>130</v>
      </c>
      <c r="U368" s="12"/>
      <c r="V368" s="11">
        <f t="shared" si="116"/>
        <v>0.24728009259259257</v>
      </c>
      <c r="W368" s="11"/>
      <c r="X368" s="11"/>
      <c r="Y368" s="51">
        <v>0.25</v>
      </c>
      <c r="Z368" s="11">
        <f t="shared" ref="Z368:Z431" si="123">AR368</f>
        <v>0.77659722222222216</v>
      </c>
      <c r="AA368" s="9"/>
      <c r="AB368" s="9"/>
      <c r="AC368" s="202"/>
      <c r="AD368" s="202"/>
      <c r="AE368" s="113">
        <v>0.52274305555555556</v>
      </c>
      <c r="AF368" s="111">
        <v>25601</v>
      </c>
      <c r="AG368" s="123">
        <f t="shared" si="107"/>
        <v>1.2257407407407406</v>
      </c>
      <c r="AH368" s="125">
        <f t="shared" si="108"/>
        <v>1.0069907407407406</v>
      </c>
      <c r="AI368" s="5">
        <f t="shared" si="119"/>
        <v>5.9338547646847077</v>
      </c>
      <c r="AJ368">
        <f t="shared" ref="AJ368:AJ431" si="124">INT(AI368)</f>
        <v>5</v>
      </c>
      <c r="AK368">
        <f t="shared" ref="AK368:AK431" si="125">INT((AI368-AJ368)*60)</f>
        <v>56</v>
      </c>
      <c r="AL368">
        <f t="shared" ref="AL368:AL431" si="126">INT(AI368-((AI368-(AJ368/60)*60)/60)*60)</f>
        <v>5</v>
      </c>
      <c r="AM368" s="7">
        <f t="shared" ref="AM368:AM431" si="127">TIME(AJ368,AK368,AL368)</f>
        <v>0.24728009259259257</v>
      </c>
      <c r="AN368" s="5">
        <f t="shared" si="120"/>
        <v>18.63935081291379</v>
      </c>
      <c r="AO368">
        <f t="shared" ref="AO368:AO431" si="128">INT(AN368)</f>
        <v>18</v>
      </c>
      <c r="AP368">
        <f t="shared" ref="AP368:AP431" si="129">INT((AN368-AO368)*60)</f>
        <v>38</v>
      </c>
      <c r="AQ368">
        <f t="shared" ref="AQ368:AQ431" si="130">INT(AN368-((AN368-(AO368/60)*60)/60)*60)</f>
        <v>18</v>
      </c>
      <c r="AR368" s="7">
        <f t="shared" ref="AR368:AR431" si="131">TIME(AO368,AP368,AQ368)</f>
        <v>0.77659722222222216</v>
      </c>
    </row>
    <row r="369" spans="1:44" ht="71" thickBot="1" x14ac:dyDescent="0.3">
      <c r="A369" s="115">
        <f t="shared" si="91"/>
        <v>299</v>
      </c>
      <c r="B369" s="50">
        <f t="shared" ref="B369:B432" si="132">B368+1</f>
        <v>158</v>
      </c>
      <c r="C369" s="9">
        <v>75</v>
      </c>
      <c r="D369" s="161">
        <v>-1016</v>
      </c>
      <c r="E369" s="161"/>
      <c r="F369" s="35">
        <v>43693</v>
      </c>
      <c r="G369" s="9">
        <f t="shared" si="121"/>
        <v>8</v>
      </c>
      <c r="H369" s="9">
        <f t="shared" si="122"/>
        <v>16</v>
      </c>
      <c r="I369" s="94" t="str">
        <f t="shared" si="113"/>
        <v>AM 7th Day</v>
      </c>
      <c r="J369" s="9" t="s">
        <v>31</v>
      </c>
      <c r="K369" s="9" t="str">
        <f t="shared" si="111"/>
        <v>Day 7</v>
      </c>
      <c r="L369" s="14" t="s">
        <v>19</v>
      </c>
      <c r="M369" s="51">
        <v>0.12916666666666668</v>
      </c>
      <c r="N369" s="17">
        <f t="shared" si="114"/>
        <v>1.5277777777777793E-2</v>
      </c>
      <c r="O369" s="10" t="str">
        <f t="shared" si="115"/>
        <v/>
      </c>
      <c r="P369" s="9"/>
      <c r="Q369" s="11"/>
      <c r="R369" s="12" t="s">
        <v>130</v>
      </c>
      <c r="S369" s="11">
        <v>0.2717013888888889</v>
      </c>
      <c r="T369" s="12" t="s">
        <v>130</v>
      </c>
      <c r="U369" s="12"/>
      <c r="V369" s="11">
        <f t="shared" si="116"/>
        <v>0.26187500000000002</v>
      </c>
      <c r="W369" s="11"/>
      <c r="X369" s="11"/>
      <c r="Y369" s="51">
        <v>0.25972222222222224</v>
      </c>
      <c r="Z369" s="11">
        <f t="shared" si="123"/>
        <v>0.7397800925925927</v>
      </c>
      <c r="AA369" s="9"/>
      <c r="AB369" s="9"/>
      <c r="AC369" s="202"/>
      <c r="AD369" s="202"/>
      <c r="AE369" s="113">
        <v>0.43202546296296296</v>
      </c>
      <c r="AF369" s="111">
        <v>25592</v>
      </c>
      <c r="AG369" s="123">
        <f t="shared" si="107"/>
        <v>1.1351273148148149</v>
      </c>
      <c r="AH369" s="125">
        <f t="shared" si="108"/>
        <v>1.0059606481481482</v>
      </c>
      <c r="AI369" s="5">
        <f t="shared" si="119"/>
        <v>6.2950764727805888</v>
      </c>
      <c r="AJ369">
        <f t="shared" si="124"/>
        <v>6</v>
      </c>
      <c r="AK369">
        <f t="shared" si="125"/>
        <v>17</v>
      </c>
      <c r="AL369">
        <f t="shared" si="126"/>
        <v>6</v>
      </c>
      <c r="AM369" s="7">
        <f t="shared" si="127"/>
        <v>0.26187500000000002</v>
      </c>
      <c r="AN369" s="5">
        <f t="shared" si="120"/>
        <v>17.755157451302733</v>
      </c>
      <c r="AO369">
        <f t="shared" si="128"/>
        <v>17</v>
      </c>
      <c r="AP369">
        <f t="shared" si="129"/>
        <v>45</v>
      </c>
      <c r="AQ369">
        <f t="shared" si="130"/>
        <v>17</v>
      </c>
      <c r="AR369" s="7">
        <f t="shared" si="131"/>
        <v>0.7397800925925927</v>
      </c>
    </row>
    <row r="370" spans="1:44" ht="17" thickBot="1" x14ac:dyDescent="0.3">
      <c r="A370" s="115">
        <f t="shared" ref="A370:A433" si="133">A369+1</f>
        <v>300</v>
      </c>
      <c r="B370" s="50">
        <f t="shared" si="132"/>
        <v>159</v>
      </c>
      <c r="C370" s="39"/>
      <c r="D370" s="161">
        <v>-1015</v>
      </c>
      <c r="E370" s="161"/>
      <c r="F370" s="36">
        <v>43476</v>
      </c>
      <c r="G370" s="14">
        <f t="shared" si="121"/>
        <v>1</v>
      </c>
      <c r="H370" s="14">
        <f t="shared" si="122"/>
        <v>11</v>
      </c>
      <c r="I370" s="94" t="str">
        <f t="shared" si="113"/>
        <v/>
      </c>
      <c r="J370" s="38" t="s">
        <v>20</v>
      </c>
      <c r="K370" s="9" t="str">
        <f t="shared" si="111"/>
        <v>Day 1</v>
      </c>
      <c r="L370" s="8" t="s">
        <v>24</v>
      </c>
      <c r="M370" s="51">
        <v>0.46388888888888885</v>
      </c>
      <c r="N370" s="10">
        <f t="shared" ref="N370:N401" si="134">IF((M370-$AF$46)&gt;$AG$48,IF((M370-$AF$46)&lt;$AG$46,M370-$AF$46,""),"")</f>
        <v>0.35</v>
      </c>
      <c r="O370" s="10" t="str">
        <f t="shared" si="115"/>
        <v/>
      </c>
      <c r="P370" s="9"/>
      <c r="Q370" s="11"/>
      <c r="R370" s="12"/>
      <c r="S370" s="11">
        <v>0.23846064814814816</v>
      </c>
      <c r="T370" s="12" t="s">
        <v>130</v>
      </c>
      <c r="U370" s="12"/>
      <c r="V370" s="11">
        <f t="shared" si="116"/>
        <v>0.2333912037037037</v>
      </c>
      <c r="W370" s="11"/>
      <c r="X370" s="11"/>
      <c r="Y370" s="57">
        <v>0.23931712962962962</v>
      </c>
      <c r="Z370" s="11">
        <f t="shared" si="123"/>
        <v>0.77173611111111118</v>
      </c>
      <c r="AA370" s="56"/>
      <c r="AB370" s="56"/>
      <c r="AC370" s="202"/>
      <c r="AD370" s="202"/>
      <c r="AE370" s="113">
        <v>0.77976851851851858</v>
      </c>
      <c r="AF370" s="111">
        <v>25585</v>
      </c>
      <c r="AG370" s="123">
        <f t="shared" si="107"/>
        <v>1.482951388888889</v>
      </c>
      <c r="AH370" s="125">
        <f t="shared" si="108"/>
        <v>1.0190625000000002</v>
      </c>
      <c r="AI370" s="5">
        <f t="shared" si="119"/>
        <v>5.6151095341401396</v>
      </c>
      <c r="AJ370">
        <f t="shared" si="124"/>
        <v>5</v>
      </c>
      <c r="AK370">
        <f t="shared" si="125"/>
        <v>36</v>
      </c>
      <c r="AL370">
        <f t="shared" si="126"/>
        <v>5</v>
      </c>
      <c r="AM370" s="7">
        <f t="shared" si="127"/>
        <v>0.2333912037037037</v>
      </c>
      <c r="AN370" s="5">
        <f t="shared" si="120"/>
        <v>18.520544148504332</v>
      </c>
      <c r="AO370">
        <f t="shared" si="128"/>
        <v>18</v>
      </c>
      <c r="AP370">
        <f t="shared" si="129"/>
        <v>31</v>
      </c>
      <c r="AQ370">
        <f t="shared" si="130"/>
        <v>18</v>
      </c>
      <c r="AR370" s="7">
        <f t="shared" si="131"/>
        <v>0.77173611111111118</v>
      </c>
    </row>
    <row r="371" spans="1:44" ht="17" thickBot="1" x14ac:dyDescent="0.3">
      <c r="A371" s="115">
        <f t="shared" si="133"/>
        <v>301</v>
      </c>
      <c r="B371" s="50">
        <f t="shared" si="132"/>
        <v>160</v>
      </c>
      <c r="C371" s="39"/>
      <c r="D371" s="161">
        <v>-1015</v>
      </c>
      <c r="E371" s="161"/>
      <c r="F371" s="36">
        <v>43505</v>
      </c>
      <c r="G371" s="14">
        <f t="shared" si="121"/>
        <v>2</v>
      </c>
      <c r="H371" s="14">
        <f t="shared" si="122"/>
        <v>9</v>
      </c>
      <c r="I371" s="94" t="str">
        <f t="shared" si="113"/>
        <v/>
      </c>
      <c r="J371" s="38" t="s">
        <v>23</v>
      </c>
      <c r="K371" s="9" t="str">
        <f t="shared" si="111"/>
        <v>Day 3</v>
      </c>
      <c r="L371" s="8" t="s">
        <v>24</v>
      </c>
      <c r="M371" s="51">
        <v>0.90902777777777777</v>
      </c>
      <c r="N371" s="10" t="str">
        <f t="shared" si="134"/>
        <v/>
      </c>
      <c r="O371" s="10">
        <f t="shared" si="115"/>
        <v>0.79513888888888884</v>
      </c>
      <c r="P371" s="9"/>
      <c r="Q371" s="11"/>
      <c r="R371" s="12"/>
      <c r="S371" s="11">
        <v>0.22755787037037037</v>
      </c>
      <c r="T371" s="12" t="s">
        <v>130</v>
      </c>
      <c r="U371" s="12"/>
      <c r="V371" s="11">
        <f t="shared" si="116"/>
        <v>0.24380787037037036</v>
      </c>
      <c r="W371" s="11"/>
      <c r="X371" s="11"/>
      <c r="Y371" s="9"/>
      <c r="Z371" s="11">
        <f t="shared" si="123"/>
        <v>0.77729166666666671</v>
      </c>
      <c r="AA371" s="57"/>
      <c r="AB371" s="57">
        <v>0.77771990740740737</v>
      </c>
      <c r="AC371" s="202"/>
      <c r="AD371" s="202"/>
      <c r="AE371" s="113">
        <v>0.20631944444444442</v>
      </c>
      <c r="AF371" s="111">
        <v>25583</v>
      </c>
      <c r="AG371" s="123">
        <f t="shared" si="107"/>
        <v>0.90952546296296299</v>
      </c>
      <c r="AH371" s="125">
        <f t="shared" si="108"/>
        <v>4.9768518518522598E-4</v>
      </c>
      <c r="AI371" s="5">
        <f t="shared" si="119"/>
        <v>5.8554965615386072</v>
      </c>
      <c r="AJ371">
        <f t="shared" si="124"/>
        <v>5</v>
      </c>
      <c r="AK371">
        <f t="shared" si="125"/>
        <v>51</v>
      </c>
      <c r="AL371">
        <f t="shared" si="126"/>
        <v>5</v>
      </c>
      <c r="AM371" s="7">
        <f t="shared" si="127"/>
        <v>0.24380787037037036</v>
      </c>
      <c r="AN371" s="5">
        <f t="shared" si="120"/>
        <v>18.654818695287894</v>
      </c>
      <c r="AO371">
        <f t="shared" si="128"/>
        <v>18</v>
      </c>
      <c r="AP371">
        <f t="shared" si="129"/>
        <v>39</v>
      </c>
      <c r="AQ371">
        <f t="shared" si="130"/>
        <v>18</v>
      </c>
      <c r="AR371" s="7">
        <f t="shared" si="131"/>
        <v>0.77729166666666671</v>
      </c>
    </row>
    <row r="372" spans="1:44" ht="17" thickBot="1" x14ac:dyDescent="0.3">
      <c r="A372" s="115">
        <f t="shared" si="133"/>
        <v>302</v>
      </c>
      <c r="B372" s="50">
        <f t="shared" si="132"/>
        <v>161</v>
      </c>
      <c r="C372" s="39"/>
      <c r="D372" s="161">
        <v>-1015</v>
      </c>
      <c r="E372" s="161"/>
      <c r="F372" s="35">
        <v>43652</v>
      </c>
      <c r="G372" s="9">
        <f t="shared" si="121"/>
        <v>7</v>
      </c>
      <c r="H372" s="9">
        <f t="shared" si="122"/>
        <v>6</v>
      </c>
      <c r="I372" s="94" t="str">
        <f t="shared" si="113"/>
        <v/>
      </c>
      <c r="J372" s="38" t="s">
        <v>23</v>
      </c>
      <c r="K372" s="9" t="str">
        <f t="shared" si="111"/>
        <v>Day 3</v>
      </c>
      <c r="L372" s="8" t="s">
        <v>24</v>
      </c>
      <c r="M372" s="51">
        <v>0.65625</v>
      </c>
      <c r="N372" s="10" t="str">
        <f t="shared" si="134"/>
        <v/>
      </c>
      <c r="O372" s="10">
        <f t="shared" si="115"/>
        <v>0.54236111111111107</v>
      </c>
      <c r="P372" s="9"/>
      <c r="Q372" s="11"/>
      <c r="R372" s="12"/>
      <c r="S372" s="11">
        <v>0.25165509259259261</v>
      </c>
      <c r="T372" s="12" t="s">
        <v>130</v>
      </c>
      <c r="U372" s="12"/>
      <c r="V372" s="11">
        <f t="shared" si="116"/>
        <v>0.25770833333333332</v>
      </c>
      <c r="W372" s="11"/>
      <c r="X372" s="11"/>
      <c r="Y372" s="9"/>
      <c r="Z372" s="11">
        <f t="shared" si="123"/>
        <v>0.73144675925925917</v>
      </c>
      <c r="AA372" s="56"/>
      <c r="AB372" s="56"/>
      <c r="AC372" s="202"/>
      <c r="AD372" s="202"/>
      <c r="AE372" s="113">
        <v>0.97344907407407411</v>
      </c>
      <c r="AF372" s="111">
        <v>25576</v>
      </c>
      <c r="AG372" s="123">
        <f t="shared" si="107"/>
        <v>1.676736111111111</v>
      </c>
      <c r="AH372" s="125">
        <f t="shared" si="108"/>
        <v>1.020486111111111</v>
      </c>
      <c r="AI372" s="5">
        <f t="shared" si="119"/>
        <v>6.1992777878311349</v>
      </c>
      <c r="AJ372">
        <f t="shared" si="124"/>
        <v>6</v>
      </c>
      <c r="AK372">
        <f t="shared" si="125"/>
        <v>11</v>
      </c>
      <c r="AL372">
        <f t="shared" si="126"/>
        <v>6</v>
      </c>
      <c r="AM372" s="7">
        <f t="shared" si="127"/>
        <v>0.25770833333333332</v>
      </c>
      <c r="AN372" s="5">
        <f t="shared" si="120"/>
        <v>17.558122725996967</v>
      </c>
      <c r="AO372">
        <f t="shared" si="128"/>
        <v>17</v>
      </c>
      <c r="AP372">
        <f t="shared" si="129"/>
        <v>33</v>
      </c>
      <c r="AQ372">
        <f t="shared" si="130"/>
        <v>17</v>
      </c>
      <c r="AR372" s="7">
        <f t="shared" si="131"/>
        <v>0.73144675925925917</v>
      </c>
    </row>
    <row r="373" spans="1:44" ht="17" thickBot="1" x14ac:dyDescent="0.3">
      <c r="A373" s="115">
        <f t="shared" si="133"/>
        <v>303</v>
      </c>
      <c r="B373" s="50">
        <f t="shared" si="132"/>
        <v>162</v>
      </c>
      <c r="C373" s="39"/>
      <c r="D373" s="161">
        <v>-1015</v>
      </c>
      <c r="E373" s="161"/>
      <c r="F373" s="35">
        <v>43682</v>
      </c>
      <c r="G373" s="9">
        <f t="shared" si="121"/>
        <v>8</v>
      </c>
      <c r="H373" s="9">
        <f t="shared" si="122"/>
        <v>5</v>
      </c>
      <c r="I373" s="94" t="str">
        <f t="shared" si="113"/>
        <v/>
      </c>
      <c r="J373" s="38" t="s">
        <v>16</v>
      </c>
      <c r="K373" s="9" t="str">
        <f t="shared" si="111"/>
        <v>Day 4</v>
      </c>
      <c r="L373" s="8" t="s">
        <v>24</v>
      </c>
      <c r="M373" s="51">
        <v>0.20138888888888887</v>
      </c>
      <c r="N373" s="10">
        <f t="shared" si="134"/>
        <v>8.7499999999999981E-2</v>
      </c>
      <c r="O373" s="10" t="str">
        <f t="shared" si="115"/>
        <v/>
      </c>
      <c r="P373" s="9"/>
      <c r="Q373" s="11"/>
      <c r="R373" s="12" t="s">
        <v>130</v>
      </c>
      <c r="S373" s="11">
        <v>0.27281250000000001</v>
      </c>
      <c r="T373" s="12" t="s">
        <v>130</v>
      </c>
      <c r="U373" s="12"/>
      <c r="V373" s="11">
        <f t="shared" si="116"/>
        <v>0.26187500000000002</v>
      </c>
      <c r="W373" s="11"/>
      <c r="X373" s="11"/>
      <c r="Y373" s="9"/>
      <c r="Z373" s="11">
        <f t="shared" si="123"/>
        <v>0.73700231481481471</v>
      </c>
      <c r="AA373" s="56"/>
      <c r="AB373" s="56"/>
      <c r="AC373" s="202"/>
      <c r="AD373" s="202"/>
      <c r="AE373" s="113">
        <v>0.49746527777777777</v>
      </c>
      <c r="AF373" s="111">
        <v>25574</v>
      </c>
      <c r="AG373" s="123">
        <f t="shared" si="107"/>
        <v>1.2007754629629628</v>
      </c>
      <c r="AH373" s="125">
        <f t="shared" si="108"/>
        <v>0.99938657407407394</v>
      </c>
      <c r="AI373" s="5">
        <f t="shared" si="119"/>
        <v>6.2987239906987105</v>
      </c>
      <c r="AJ373">
        <f t="shared" si="124"/>
        <v>6</v>
      </c>
      <c r="AK373">
        <f t="shared" si="125"/>
        <v>17</v>
      </c>
      <c r="AL373">
        <f t="shared" si="126"/>
        <v>6</v>
      </c>
      <c r="AM373" s="7">
        <f t="shared" si="127"/>
        <v>0.26187500000000002</v>
      </c>
      <c r="AN373" s="5">
        <f t="shared" si="120"/>
        <v>17.691147071244362</v>
      </c>
      <c r="AO373">
        <f t="shared" si="128"/>
        <v>17</v>
      </c>
      <c r="AP373">
        <f t="shared" si="129"/>
        <v>41</v>
      </c>
      <c r="AQ373">
        <f t="shared" si="130"/>
        <v>17</v>
      </c>
      <c r="AR373" s="7">
        <f t="shared" si="131"/>
        <v>0.73700231481481471</v>
      </c>
    </row>
    <row r="374" spans="1:44" ht="65" thickBot="1" x14ac:dyDescent="0.3">
      <c r="A374" s="115">
        <f t="shared" si="133"/>
        <v>304</v>
      </c>
      <c r="B374" s="61">
        <f t="shared" si="132"/>
        <v>163</v>
      </c>
      <c r="C374" s="14">
        <v>76</v>
      </c>
      <c r="D374" s="165">
        <v>-1015</v>
      </c>
      <c r="E374" s="165"/>
      <c r="F374" s="36">
        <v>43830</v>
      </c>
      <c r="G374" s="14">
        <f t="shared" si="121"/>
        <v>12</v>
      </c>
      <c r="H374" s="14">
        <f t="shared" si="122"/>
        <v>31</v>
      </c>
      <c r="I374" s="97" t="str">
        <f t="shared" si="113"/>
        <v>PM Friday</v>
      </c>
      <c r="J374" s="21" t="s">
        <v>18</v>
      </c>
      <c r="K374" s="21" t="str">
        <f t="shared" si="111"/>
        <v>Day 7</v>
      </c>
      <c r="L374" s="14" t="s">
        <v>19</v>
      </c>
      <c r="M374" s="51">
        <v>0.89444444444444438</v>
      </c>
      <c r="N374" s="10" t="str">
        <f t="shared" si="134"/>
        <v/>
      </c>
      <c r="O374" s="15">
        <f t="shared" si="115"/>
        <v>0.78055555555555545</v>
      </c>
      <c r="P374" s="9"/>
      <c r="Q374" s="18"/>
      <c r="R374" s="16" t="s">
        <v>218</v>
      </c>
      <c r="S374" s="18">
        <v>0.21934027777777776</v>
      </c>
      <c r="T374" s="16" t="s">
        <v>130</v>
      </c>
      <c r="U374" s="16" t="s">
        <v>148</v>
      </c>
      <c r="V374" s="11">
        <f t="shared" si="116"/>
        <v>0.23061342592592593</v>
      </c>
      <c r="W374" s="11"/>
      <c r="X374" s="11"/>
      <c r="Y374" s="9"/>
      <c r="Z374" s="11">
        <f t="shared" si="123"/>
        <v>0.76756944444444442</v>
      </c>
      <c r="AA374" s="51"/>
      <c r="AB374" s="51">
        <v>0.77083333333333337</v>
      </c>
      <c r="AC374" s="209" t="s">
        <v>286</v>
      </c>
      <c r="AD374" s="209"/>
      <c r="AE374" s="113">
        <v>0.20788194444444444</v>
      </c>
      <c r="AF374" s="111">
        <v>25567</v>
      </c>
      <c r="AG374" s="123">
        <f t="shared" si="107"/>
        <v>0.91127314814814819</v>
      </c>
      <c r="AH374" s="125">
        <f t="shared" si="108"/>
        <v>1.6828703703703818E-2</v>
      </c>
      <c r="AI374" s="5">
        <f t="shared" si="119"/>
        <v>5.5401686831445689</v>
      </c>
      <c r="AJ374">
        <f t="shared" si="124"/>
        <v>5</v>
      </c>
      <c r="AK374">
        <f t="shared" si="125"/>
        <v>32</v>
      </c>
      <c r="AL374">
        <f t="shared" si="126"/>
        <v>5</v>
      </c>
      <c r="AM374" s="7">
        <f t="shared" si="127"/>
        <v>0.23061342592592593</v>
      </c>
      <c r="AN374" s="5">
        <f t="shared" si="120"/>
        <v>18.421822482393662</v>
      </c>
      <c r="AO374">
        <f t="shared" si="128"/>
        <v>18</v>
      </c>
      <c r="AP374">
        <f t="shared" si="129"/>
        <v>25</v>
      </c>
      <c r="AQ374">
        <f t="shared" si="130"/>
        <v>18</v>
      </c>
      <c r="AR374" s="7">
        <f t="shared" si="131"/>
        <v>0.76756944444444442</v>
      </c>
    </row>
    <row r="375" spans="1:44" ht="71" thickBot="1" x14ac:dyDescent="0.3">
      <c r="A375" s="115">
        <f t="shared" si="133"/>
        <v>305</v>
      </c>
      <c r="B375" s="50">
        <f t="shared" si="132"/>
        <v>164</v>
      </c>
      <c r="C375" s="9">
        <v>77</v>
      </c>
      <c r="D375" s="161">
        <v>-1014</v>
      </c>
      <c r="E375" s="161"/>
      <c r="F375" s="35">
        <v>43642</v>
      </c>
      <c r="G375" s="9">
        <f t="shared" si="121"/>
        <v>6</v>
      </c>
      <c r="H375" s="9">
        <f t="shared" si="122"/>
        <v>26</v>
      </c>
      <c r="I375" s="94" t="str">
        <f t="shared" si="113"/>
        <v>AM 7th Day</v>
      </c>
      <c r="J375" s="9" t="s">
        <v>31</v>
      </c>
      <c r="K375" s="9" t="str">
        <f t="shared" si="111"/>
        <v>Day 7</v>
      </c>
      <c r="L375" s="14" t="s">
        <v>19</v>
      </c>
      <c r="M375" s="51">
        <v>0.17152777777777775</v>
      </c>
      <c r="N375" s="17">
        <f t="shared" si="134"/>
        <v>5.7638888888888865E-2</v>
      </c>
      <c r="O375" s="10" t="str">
        <f t="shared" si="115"/>
        <v/>
      </c>
      <c r="P375" s="9"/>
      <c r="Q375" s="11"/>
      <c r="R375" s="12"/>
      <c r="S375" s="11">
        <v>0.27043981481481483</v>
      </c>
      <c r="T375" s="12" t="s">
        <v>130</v>
      </c>
      <c r="U375" s="12"/>
      <c r="V375" s="11">
        <f t="shared" si="116"/>
        <v>0.25631944444444443</v>
      </c>
      <c r="W375" s="11"/>
      <c r="X375" s="11"/>
      <c r="Y375" s="51">
        <v>0.26527777777777778</v>
      </c>
      <c r="Z375" s="11">
        <f t="shared" si="123"/>
        <v>0.73075231481481484</v>
      </c>
      <c r="AA375" s="9"/>
      <c r="AB375" s="9"/>
      <c r="AC375" s="202"/>
      <c r="AD375" s="202"/>
      <c r="AE375" s="113">
        <v>0.48370370370370369</v>
      </c>
      <c r="AF375" s="111">
        <v>25558</v>
      </c>
      <c r="AG375" s="123">
        <f t="shared" si="107"/>
        <v>1.1865046296296295</v>
      </c>
      <c r="AH375" s="125">
        <f t="shared" si="108"/>
        <v>1.0149768518518518</v>
      </c>
      <c r="AI375" s="5">
        <f t="shared" si="119"/>
        <v>6.1501058767655605</v>
      </c>
      <c r="AJ375">
        <f t="shared" si="124"/>
        <v>6</v>
      </c>
      <c r="AK375">
        <f t="shared" si="125"/>
        <v>9</v>
      </c>
      <c r="AL375">
        <f t="shared" si="126"/>
        <v>6</v>
      </c>
      <c r="AM375" s="7">
        <f t="shared" si="127"/>
        <v>0.25631944444444443</v>
      </c>
      <c r="AN375" s="5">
        <f t="shared" si="120"/>
        <v>17.548359978726854</v>
      </c>
      <c r="AO375">
        <f t="shared" si="128"/>
        <v>17</v>
      </c>
      <c r="AP375">
        <f t="shared" si="129"/>
        <v>32</v>
      </c>
      <c r="AQ375">
        <f t="shared" si="130"/>
        <v>17</v>
      </c>
      <c r="AR375" s="7">
        <f t="shared" si="131"/>
        <v>0.73075231481481484</v>
      </c>
    </row>
    <row r="376" spans="1:44" ht="17" thickBot="1" x14ac:dyDescent="0.3">
      <c r="A376" s="115">
        <f t="shared" si="133"/>
        <v>306</v>
      </c>
      <c r="B376" s="50">
        <f t="shared" si="132"/>
        <v>165</v>
      </c>
      <c r="C376" s="9">
        <v>78</v>
      </c>
      <c r="D376" s="161">
        <v>-1014</v>
      </c>
      <c r="E376" s="161"/>
      <c r="F376" s="35">
        <v>43820</v>
      </c>
      <c r="G376" s="9">
        <f t="shared" si="121"/>
        <v>12</v>
      </c>
      <c r="H376" s="9">
        <f t="shared" si="122"/>
        <v>21</v>
      </c>
      <c r="I376" s="94" t="str">
        <f t="shared" si="113"/>
        <v/>
      </c>
      <c r="J376" s="39" t="s">
        <v>25</v>
      </c>
      <c r="K376" s="9" t="str">
        <f t="shared" si="111"/>
        <v>Day 4</v>
      </c>
      <c r="L376" s="14" t="s">
        <v>17</v>
      </c>
      <c r="M376" s="51">
        <v>1.8749999999999999E-2</v>
      </c>
      <c r="N376" s="10" t="str">
        <f t="shared" si="134"/>
        <v/>
      </c>
      <c r="O376" s="17">
        <f t="shared" ref="O376:O402" si="135">IF(($M376-$AF$46)&gt;$AG$48,IF(($M376-$AF$46)&gt;$AG$46,$M376-$AF$46,""),IF($AF$47-$AF$46+$M376+$AG$47&gt;$AG$46,($AF$47-$AF$46+$M376+$AG$47),""))</f>
        <v>0.90554398148148141</v>
      </c>
      <c r="P376" s="9"/>
      <c r="Q376" s="11"/>
      <c r="R376" s="12" t="s">
        <v>130</v>
      </c>
      <c r="S376" s="11">
        <v>0.24604166666666669</v>
      </c>
      <c r="T376" s="12" t="s">
        <v>130</v>
      </c>
      <c r="U376" s="12"/>
      <c r="V376" s="11">
        <f t="shared" ref="V376:V402" si="136">AM376</f>
        <v>0.2285300925925926</v>
      </c>
      <c r="W376" s="11"/>
      <c r="X376" s="11"/>
      <c r="Y376" s="9"/>
      <c r="Z376" s="11">
        <f t="shared" si="123"/>
        <v>0.76340277777777776</v>
      </c>
      <c r="AA376" s="51"/>
      <c r="AB376" s="51">
        <v>0.76736111111111116</v>
      </c>
      <c r="AC376" s="202"/>
      <c r="AD376" s="202"/>
      <c r="AE376" s="113">
        <v>0.32689814814814816</v>
      </c>
      <c r="AF376" s="111">
        <v>25549</v>
      </c>
      <c r="AG376" s="123">
        <f t="shared" si="107"/>
        <v>1.0298032407407407</v>
      </c>
      <c r="AH376" s="125">
        <f t="shared" si="108"/>
        <v>1.0110532407407407</v>
      </c>
      <c r="AI376" s="5">
        <f t="shared" si="119"/>
        <v>5.4962590581161566</v>
      </c>
      <c r="AJ376">
        <f t="shared" si="124"/>
        <v>5</v>
      </c>
      <c r="AK376">
        <f t="shared" si="125"/>
        <v>29</v>
      </c>
      <c r="AL376">
        <f t="shared" si="126"/>
        <v>5</v>
      </c>
      <c r="AM376" s="7">
        <f t="shared" si="127"/>
        <v>0.2285300925925926</v>
      </c>
      <c r="AN376" s="5">
        <f t="shared" si="120"/>
        <v>18.325320308442453</v>
      </c>
      <c r="AO376">
        <f t="shared" si="128"/>
        <v>18</v>
      </c>
      <c r="AP376">
        <f t="shared" si="129"/>
        <v>19</v>
      </c>
      <c r="AQ376">
        <f t="shared" si="130"/>
        <v>18</v>
      </c>
      <c r="AR376" s="7">
        <f t="shared" si="131"/>
        <v>0.76340277777777776</v>
      </c>
    </row>
    <row r="377" spans="1:44" ht="49" thickBot="1" x14ac:dyDescent="0.3">
      <c r="A377" s="115">
        <f t="shared" si="133"/>
        <v>307</v>
      </c>
      <c r="B377" s="61">
        <f t="shared" si="132"/>
        <v>166</v>
      </c>
      <c r="C377" s="14">
        <v>79</v>
      </c>
      <c r="D377" s="165">
        <v>-1013</v>
      </c>
      <c r="E377" s="165"/>
      <c r="F377" s="36">
        <v>43631</v>
      </c>
      <c r="G377" s="14">
        <f t="shared" si="121"/>
        <v>6</v>
      </c>
      <c r="H377" s="14">
        <f t="shared" si="122"/>
        <v>15</v>
      </c>
      <c r="I377" s="94" t="str">
        <f t="shared" si="113"/>
        <v/>
      </c>
      <c r="J377" s="21" t="s">
        <v>16</v>
      </c>
      <c r="K377" s="21" t="str">
        <f t="shared" si="111"/>
        <v>Day 5</v>
      </c>
      <c r="L377" s="14" t="s">
        <v>17</v>
      </c>
      <c r="M377" s="51">
        <v>0.87291666666666667</v>
      </c>
      <c r="N377" s="10" t="str">
        <f t="shared" si="134"/>
        <v/>
      </c>
      <c r="O377" s="15">
        <f t="shared" si="135"/>
        <v>0.75902777777777775</v>
      </c>
      <c r="P377" s="9"/>
      <c r="Q377" s="18"/>
      <c r="R377" s="16" t="s">
        <v>216</v>
      </c>
      <c r="S377" s="18">
        <v>0.23643518518518516</v>
      </c>
      <c r="T377" s="16" t="s">
        <v>130</v>
      </c>
      <c r="U377" s="16" t="s">
        <v>148</v>
      </c>
      <c r="V377" s="11">
        <f t="shared" si="136"/>
        <v>0.25423611111111111</v>
      </c>
      <c r="W377" s="11"/>
      <c r="X377" s="11"/>
      <c r="Y377" s="9"/>
      <c r="Z377" s="11">
        <f t="shared" si="123"/>
        <v>0.73214120370370372</v>
      </c>
      <c r="AA377" s="51"/>
      <c r="AB377" s="51">
        <v>0.73749999999999993</v>
      </c>
      <c r="AC377" s="209" t="s">
        <v>217</v>
      </c>
      <c r="AD377" s="209"/>
      <c r="AE377" s="113">
        <v>0.1799074074074074</v>
      </c>
      <c r="AF377" s="111">
        <v>25541</v>
      </c>
      <c r="AG377" s="123">
        <f t="shared" si="107"/>
        <v>0.88290509259259253</v>
      </c>
      <c r="AH377" s="125">
        <f t="shared" si="108"/>
        <v>9.988425925925859E-3</v>
      </c>
      <c r="AI377" s="5">
        <f t="shared" si="119"/>
        <v>6.1007314571307623</v>
      </c>
      <c r="AJ377">
        <f t="shared" si="124"/>
        <v>6</v>
      </c>
      <c r="AK377">
        <f t="shared" si="125"/>
        <v>6</v>
      </c>
      <c r="AL377">
        <f t="shared" si="126"/>
        <v>6</v>
      </c>
      <c r="AM377" s="7">
        <f t="shared" si="127"/>
        <v>0.25423611111111111</v>
      </c>
      <c r="AN377" s="5">
        <f t="shared" si="120"/>
        <v>17.56791316830823</v>
      </c>
      <c r="AO377">
        <f t="shared" si="128"/>
        <v>17</v>
      </c>
      <c r="AP377">
        <f t="shared" si="129"/>
        <v>34</v>
      </c>
      <c r="AQ377">
        <f t="shared" si="130"/>
        <v>17</v>
      </c>
      <c r="AR377" s="7">
        <f t="shared" si="131"/>
        <v>0.73214120370370372</v>
      </c>
    </row>
    <row r="378" spans="1:44" ht="61" thickBot="1" x14ac:dyDescent="0.3">
      <c r="A378" s="115">
        <f t="shared" si="133"/>
        <v>308</v>
      </c>
      <c r="B378" s="50">
        <f t="shared" si="132"/>
        <v>167</v>
      </c>
      <c r="C378" s="9">
        <v>80</v>
      </c>
      <c r="D378" s="161">
        <v>-1013</v>
      </c>
      <c r="E378" s="161"/>
      <c r="F378" s="35">
        <v>43808</v>
      </c>
      <c r="G378" s="9">
        <f t="shared" si="121"/>
        <v>12</v>
      </c>
      <c r="H378" s="9">
        <f t="shared" si="122"/>
        <v>9</v>
      </c>
      <c r="I378" s="94" t="str">
        <f t="shared" si="113"/>
        <v>PM Friday</v>
      </c>
      <c r="J378" s="9" t="s">
        <v>18</v>
      </c>
      <c r="K378" s="9" t="str">
        <f t="shared" si="111"/>
        <v>Day 7</v>
      </c>
      <c r="L378" s="14" t="s">
        <v>19</v>
      </c>
      <c r="M378" s="51">
        <v>0.98333333333333339</v>
      </c>
      <c r="N378" s="10" t="str">
        <f t="shared" si="134"/>
        <v/>
      </c>
      <c r="O378" s="17">
        <f t="shared" si="135"/>
        <v>0.86944444444444446</v>
      </c>
      <c r="P378" s="9"/>
      <c r="Q378" s="11"/>
      <c r="R378" s="12"/>
      <c r="S378" s="11">
        <v>0.21256944444444445</v>
      </c>
      <c r="T378" s="12" t="s">
        <v>130</v>
      </c>
      <c r="U378" s="12"/>
      <c r="V378" s="11">
        <f t="shared" si="136"/>
        <v>0.22783564814814816</v>
      </c>
      <c r="W378" s="11"/>
      <c r="X378" s="11"/>
      <c r="Y378" s="9"/>
      <c r="Z378" s="11">
        <f t="shared" si="123"/>
        <v>0.75854166666666656</v>
      </c>
      <c r="AA378" s="51"/>
      <c r="AB378" s="51">
        <v>0.7631944444444444</v>
      </c>
      <c r="AC378" s="202"/>
      <c r="AD378" s="202"/>
      <c r="AE378" s="113">
        <v>0.28600694444444447</v>
      </c>
      <c r="AF378" s="111">
        <v>25532</v>
      </c>
      <c r="AG378" s="123">
        <f t="shared" si="107"/>
        <v>0.98910879629629633</v>
      </c>
      <c r="AH378" s="125">
        <f t="shared" si="108"/>
        <v>5.7754629629629406E-3</v>
      </c>
      <c r="AI378" s="5">
        <f t="shared" si="119"/>
        <v>5.4818866097158461</v>
      </c>
      <c r="AJ378">
        <f t="shared" si="124"/>
        <v>5</v>
      </c>
      <c r="AK378">
        <f t="shared" si="125"/>
        <v>28</v>
      </c>
      <c r="AL378">
        <f t="shared" si="126"/>
        <v>5</v>
      </c>
      <c r="AM378" s="7">
        <f t="shared" si="127"/>
        <v>0.22783564814814816</v>
      </c>
      <c r="AN378" s="5">
        <f t="shared" si="120"/>
        <v>18.21546395871103</v>
      </c>
      <c r="AO378">
        <f t="shared" si="128"/>
        <v>18</v>
      </c>
      <c r="AP378">
        <f t="shared" si="129"/>
        <v>12</v>
      </c>
      <c r="AQ378">
        <f t="shared" si="130"/>
        <v>18</v>
      </c>
      <c r="AR378" s="7">
        <f t="shared" si="131"/>
        <v>0.75854166666666656</v>
      </c>
    </row>
    <row r="379" spans="1:44" ht="17" thickBot="1" x14ac:dyDescent="0.3">
      <c r="A379" s="115">
        <f t="shared" si="133"/>
        <v>309</v>
      </c>
      <c r="B379" s="50">
        <f t="shared" si="132"/>
        <v>168</v>
      </c>
      <c r="C379" s="39"/>
      <c r="D379" s="161">
        <v>-1012</v>
      </c>
      <c r="E379" s="161"/>
      <c r="F379" s="35">
        <v>43620</v>
      </c>
      <c r="G379" s="9">
        <f t="shared" si="121"/>
        <v>6</v>
      </c>
      <c r="H379" s="9">
        <f t="shared" si="122"/>
        <v>4</v>
      </c>
      <c r="I379" s="94" t="str">
        <f t="shared" si="113"/>
        <v/>
      </c>
      <c r="J379" s="38" t="s">
        <v>23</v>
      </c>
      <c r="K379" s="9" t="str">
        <f t="shared" si="111"/>
        <v>Day 2</v>
      </c>
      <c r="L379" s="14" t="s">
        <v>19</v>
      </c>
      <c r="M379" s="51">
        <v>0.57222222222222219</v>
      </c>
      <c r="N379" s="17">
        <f t="shared" si="134"/>
        <v>0.45833333333333331</v>
      </c>
      <c r="O379" s="10" t="str">
        <f t="shared" si="135"/>
        <v/>
      </c>
      <c r="P379" s="9"/>
      <c r="Q379" s="11"/>
      <c r="R379" s="12"/>
      <c r="S379" s="11">
        <v>0.24906249999999999</v>
      </c>
      <c r="T379" s="12" t="s">
        <v>130</v>
      </c>
      <c r="U379" s="12"/>
      <c r="V379" s="11">
        <f t="shared" si="136"/>
        <v>0.25215277777777778</v>
      </c>
      <c r="W379" s="11"/>
      <c r="X379" s="11"/>
      <c r="Y379" s="9"/>
      <c r="Z379" s="11">
        <f t="shared" si="123"/>
        <v>0.73353009259259261</v>
      </c>
      <c r="AA379" s="56"/>
      <c r="AB379" s="56"/>
      <c r="AC379" s="202"/>
      <c r="AD379" s="202"/>
      <c r="AE379" s="113">
        <v>0.87162037037037043</v>
      </c>
      <c r="AF379" s="111">
        <v>25523</v>
      </c>
      <c r="AG379" s="123">
        <f t="shared" si="107"/>
        <v>1.5748263888888889</v>
      </c>
      <c r="AH379" s="125">
        <f t="shared" si="108"/>
        <v>1.0026041666666667</v>
      </c>
      <c r="AI379" s="5">
        <f t="shared" si="119"/>
        <v>6.0654667362505181</v>
      </c>
      <c r="AJ379">
        <f t="shared" si="124"/>
        <v>6</v>
      </c>
      <c r="AK379">
        <f t="shared" si="125"/>
        <v>3</v>
      </c>
      <c r="AL379">
        <f t="shared" si="126"/>
        <v>6</v>
      </c>
      <c r="AM379" s="7">
        <f t="shared" si="127"/>
        <v>0.25215277777777778</v>
      </c>
      <c r="AN379" s="5">
        <f t="shared" si="120"/>
        <v>17.614640501601887</v>
      </c>
      <c r="AO379">
        <f t="shared" si="128"/>
        <v>17</v>
      </c>
      <c r="AP379">
        <f t="shared" si="129"/>
        <v>36</v>
      </c>
      <c r="AQ379">
        <f t="shared" si="130"/>
        <v>17</v>
      </c>
      <c r="AR379" s="7">
        <f t="shared" si="131"/>
        <v>0.73353009259259261</v>
      </c>
    </row>
    <row r="380" spans="1:44" ht="17" thickBot="1" x14ac:dyDescent="0.3">
      <c r="A380" s="115">
        <f t="shared" si="133"/>
        <v>310</v>
      </c>
      <c r="B380" s="50">
        <f t="shared" si="132"/>
        <v>169</v>
      </c>
      <c r="C380" s="39"/>
      <c r="D380" s="161">
        <v>-1012</v>
      </c>
      <c r="E380" s="161"/>
      <c r="F380" s="35">
        <v>43797</v>
      </c>
      <c r="G380" s="9">
        <f t="shared" si="121"/>
        <v>11</v>
      </c>
      <c r="H380" s="9">
        <f t="shared" si="122"/>
        <v>28</v>
      </c>
      <c r="I380" s="94" t="str">
        <f t="shared" si="113"/>
        <v/>
      </c>
      <c r="J380" s="38" t="s">
        <v>16</v>
      </c>
      <c r="K380" s="9" t="str">
        <f t="shared" si="111"/>
        <v>Day 5</v>
      </c>
      <c r="L380" s="8" t="s">
        <v>24</v>
      </c>
      <c r="M380" s="51">
        <v>0.1076388888888889</v>
      </c>
      <c r="N380" s="10" t="str">
        <f t="shared" si="134"/>
        <v/>
      </c>
      <c r="O380" s="10">
        <f t="shared" si="135"/>
        <v>0.99443287037037031</v>
      </c>
      <c r="P380" s="9"/>
      <c r="Q380" s="11"/>
      <c r="R380" s="12" t="s">
        <v>130</v>
      </c>
      <c r="S380" s="11">
        <v>0.23746527777777779</v>
      </c>
      <c r="T380" s="12" t="s">
        <v>130</v>
      </c>
      <c r="U380" s="12"/>
      <c r="V380" s="11">
        <f t="shared" si="136"/>
        <v>0.22922453703703705</v>
      </c>
      <c r="W380" s="11"/>
      <c r="X380" s="11"/>
      <c r="Y380" s="9"/>
      <c r="Z380" s="11">
        <f t="shared" si="123"/>
        <v>0.75576388888888879</v>
      </c>
      <c r="AA380" s="56"/>
      <c r="AB380" s="56"/>
      <c r="AC380" s="202"/>
      <c r="AD380" s="202"/>
      <c r="AE380" s="113">
        <v>0.40327546296296296</v>
      </c>
      <c r="AF380" s="111">
        <v>25514</v>
      </c>
      <c r="AG380" s="123">
        <f t="shared" si="107"/>
        <v>1.106585648148148</v>
      </c>
      <c r="AH380" s="125">
        <f t="shared" si="108"/>
        <v>0.99894675925925913</v>
      </c>
      <c r="AI380" s="5">
        <f t="shared" si="119"/>
        <v>5.5034673063073969</v>
      </c>
      <c r="AJ380">
        <f t="shared" si="124"/>
        <v>5</v>
      </c>
      <c r="AK380">
        <f t="shared" si="125"/>
        <v>30</v>
      </c>
      <c r="AL380">
        <f t="shared" si="126"/>
        <v>5</v>
      </c>
      <c r="AM380" s="7">
        <f t="shared" si="127"/>
        <v>0.22922453703703705</v>
      </c>
      <c r="AN380" s="5">
        <f t="shared" si="120"/>
        <v>18.136289058891613</v>
      </c>
      <c r="AO380">
        <f t="shared" si="128"/>
        <v>18</v>
      </c>
      <c r="AP380">
        <f t="shared" si="129"/>
        <v>8</v>
      </c>
      <c r="AQ380">
        <f t="shared" si="130"/>
        <v>18</v>
      </c>
      <c r="AR380" s="7">
        <f t="shared" si="131"/>
        <v>0.75576388888888879</v>
      </c>
    </row>
    <row r="381" spans="1:44" ht="17" thickBot="1" x14ac:dyDescent="0.3">
      <c r="A381" s="115">
        <f t="shared" si="133"/>
        <v>311</v>
      </c>
      <c r="B381" s="50">
        <f t="shared" si="132"/>
        <v>170</v>
      </c>
      <c r="C381" s="39"/>
      <c r="D381" s="161">
        <v>-1011</v>
      </c>
      <c r="E381" s="161"/>
      <c r="F381" s="35">
        <v>43580</v>
      </c>
      <c r="G381" s="9">
        <f t="shared" si="121"/>
        <v>4</v>
      </c>
      <c r="H381" s="9">
        <f t="shared" si="122"/>
        <v>25</v>
      </c>
      <c r="I381" s="94" t="str">
        <f t="shared" si="113"/>
        <v/>
      </c>
      <c r="J381" s="38" t="s">
        <v>28</v>
      </c>
      <c r="K381" s="9" t="str">
        <f t="shared" si="111"/>
        <v>Day 5</v>
      </c>
      <c r="L381" s="8" t="s">
        <v>24</v>
      </c>
      <c r="M381" s="51">
        <v>0.5625</v>
      </c>
      <c r="N381" s="10">
        <f t="shared" si="134"/>
        <v>0.44861111111111113</v>
      </c>
      <c r="O381" s="10" t="str">
        <f t="shared" si="135"/>
        <v/>
      </c>
      <c r="P381" s="9"/>
      <c r="Q381" s="11"/>
      <c r="R381" s="12"/>
      <c r="S381" s="11">
        <v>0.24839120370370371</v>
      </c>
      <c r="T381" s="12" t="s">
        <v>130</v>
      </c>
      <c r="U381" s="12"/>
      <c r="V381" s="11">
        <f t="shared" si="136"/>
        <v>0.25145833333333334</v>
      </c>
      <c r="W381" s="11"/>
      <c r="X381" s="11"/>
      <c r="Y381" s="9"/>
      <c r="Z381" s="11">
        <f t="shared" si="123"/>
        <v>0.75020833333333325</v>
      </c>
      <c r="AA381" s="56"/>
      <c r="AB381" s="56"/>
      <c r="AC381" s="202"/>
      <c r="AD381" s="202"/>
      <c r="AE381" s="113">
        <v>0.87592592592592589</v>
      </c>
      <c r="AF381" s="111">
        <v>25507</v>
      </c>
      <c r="AG381" s="123">
        <f t="shared" si="107"/>
        <v>1.5793171296296296</v>
      </c>
      <c r="AH381" s="125">
        <f t="shared" si="108"/>
        <v>1.0168171296296296</v>
      </c>
      <c r="AI381" s="5">
        <f t="shared" si="119"/>
        <v>6.0348978209252619</v>
      </c>
      <c r="AJ381">
        <f t="shared" si="124"/>
        <v>6</v>
      </c>
      <c r="AK381">
        <f t="shared" si="125"/>
        <v>2</v>
      </c>
      <c r="AL381">
        <f t="shared" si="126"/>
        <v>6</v>
      </c>
      <c r="AM381" s="7">
        <f t="shared" si="127"/>
        <v>0.25145833333333334</v>
      </c>
      <c r="AN381" s="5">
        <f t="shared" si="120"/>
        <v>18.01126949160264</v>
      </c>
      <c r="AO381">
        <f t="shared" si="128"/>
        <v>18</v>
      </c>
      <c r="AP381">
        <f t="shared" si="129"/>
        <v>0</v>
      </c>
      <c r="AQ381">
        <f t="shared" si="130"/>
        <v>18</v>
      </c>
      <c r="AR381" s="7">
        <f t="shared" si="131"/>
        <v>0.75020833333333325</v>
      </c>
    </row>
    <row r="382" spans="1:44" ht="75" thickBot="1" x14ac:dyDescent="0.3">
      <c r="A382" s="115">
        <f t="shared" si="133"/>
        <v>312</v>
      </c>
      <c r="B382" s="50">
        <f t="shared" si="132"/>
        <v>171</v>
      </c>
      <c r="C382" s="9">
        <v>81</v>
      </c>
      <c r="D382" s="161">
        <v>-1011</v>
      </c>
      <c r="E382" s="161"/>
      <c r="F382" s="35">
        <v>43757</v>
      </c>
      <c r="G382" s="9">
        <f t="shared" si="121"/>
        <v>10</v>
      </c>
      <c r="H382" s="9">
        <f t="shared" si="122"/>
        <v>19</v>
      </c>
      <c r="I382" s="94" t="str">
        <f t="shared" si="113"/>
        <v>PM Saturday</v>
      </c>
      <c r="J382" s="39" t="s">
        <v>31</v>
      </c>
      <c r="K382" s="9" t="str">
        <f t="shared" si="111"/>
        <v>Day 1</v>
      </c>
      <c r="L382" s="14" t="s">
        <v>19</v>
      </c>
      <c r="M382" s="51">
        <v>4.027777777777778E-2</v>
      </c>
      <c r="N382" s="10" t="str">
        <f t="shared" si="134"/>
        <v/>
      </c>
      <c r="O382" s="17">
        <f t="shared" si="135"/>
        <v>0.92707175925925911</v>
      </c>
      <c r="P382" s="9"/>
      <c r="Q382" s="11"/>
      <c r="R382" s="12" t="s">
        <v>130</v>
      </c>
      <c r="S382" s="11">
        <v>0.25056712962962963</v>
      </c>
      <c r="T382" s="12" t="s">
        <v>130</v>
      </c>
      <c r="U382" s="12"/>
      <c r="V382" s="11">
        <f t="shared" si="136"/>
        <v>0.24172453703703703</v>
      </c>
      <c r="W382" s="11"/>
      <c r="X382" s="11"/>
      <c r="Y382" s="9"/>
      <c r="Z382" s="11">
        <f t="shared" si="123"/>
        <v>0.748113425925926</v>
      </c>
      <c r="AA382" s="51"/>
      <c r="AB382" s="51">
        <v>0.74861111111111101</v>
      </c>
      <c r="AC382" s="202"/>
      <c r="AD382" s="202"/>
      <c r="AE382" s="113">
        <v>0.35327546296296292</v>
      </c>
      <c r="AF382" s="111">
        <v>25498</v>
      </c>
      <c r="AG382" s="123">
        <f t="shared" si="107"/>
        <v>1.0560763888888887</v>
      </c>
      <c r="AH382" s="125">
        <f t="shared" si="108"/>
        <v>1.0157986111111108</v>
      </c>
      <c r="AI382" s="5">
        <f t="shared" si="119"/>
        <v>5.8143072717280857</v>
      </c>
      <c r="AJ382">
        <f t="shared" si="124"/>
        <v>5</v>
      </c>
      <c r="AK382">
        <f t="shared" si="125"/>
        <v>48</v>
      </c>
      <c r="AL382">
        <f t="shared" si="126"/>
        <v>5</v>
      </c>
      <c r="AM382" s="7">
        <f t="shared" si="127"/>
        <v>0.24172453703703703</v>
      </c>
      <c r="AN382" s="5">
        <f t="shared" si="120"/>
        <v>17.964744570986216</v>
      </c>
      <c r="AO382">
        <f t="shared" si="128"/>
        <v>17</v>
      </c>
      <c r="AP382">
        <f t="shared" si="129"/>
        <v>57</v>
      </c>
      <c r="AQ382">
        <f t="shared" si="130"/>
        <v>17</v>
      </c>
      <c r="AR382" s="7">
        <f t="shared" si="131"/>
        <v>0.748113425925926</v>
      </c>
    </row>
    <row r="383" spans="1:44" ht="17" thickBot="1" x14ac:dyDescent="0.3">
      <c r="A383" s="115">
        <f t="shared" si="133"/>
        <v>313</v>
      </c>
      <c r="B383" s="50">
        <f t="shared" si="132"/>
        <v>172</v>
      </c>
      <c r="C383" s="39"/>
      <c r="D383" s="161">
        <v>-1010</v>
      </c>
      <c r="E383" s="161"/>
      <c r="F383" s="35">
        <v>43569</v>
      </c>
      <c r="G383" s="9">
        <f t="shared" si="121"/>
        <v>4</v>
      </c>
      <c r="H383" s="9">
        <f t="shared" si="122"/>
        <v>14</v>
      </c>
      <c r="I383" s="94" t="str">
        <f t="shared" si="113"/>
        <v/>
      </c>
      <c r="J383" s="38" t="s">
        <v>23</v>
      </c>
      <c r="K383" s="9" t="str">
        <f t="shared" si="111"/>
        <v>Day 3</v>
      </c>
      <c r="L383" s="14" t="s">
        <v>17</v>
      </c>
      <c r="M383" s="51">
        <v>0.64444444444444449</v>
      </c>
      <c r="N383" s="10" t="str">
        <f t="shared" si="134"/>
        <v/>
      </c>
      <c r="O383" s="17">
        <f t="shared" si="135"/>
        <v>0.53055555555555556</v>
      </c>
      <c r="P383" s="9"/>
      <c r="Q383" s="11"/>
      <c r="R383" s="12"/>
      <c r="S383" s="11">
        <v>0.24631944444444445</v>
      </c>
      <c r="T383" s="12" t="s">
        <v>130</v>
      </c>
      <c r="U383" s="12"/>
      <c r="V383" s="11">
        <f t="shared" si="136"/>
        <v>0.25145833333333334</v>
      </c>
      <c r="W383" s="11"/>
      <c r="X383" s="11"/>
      <c r="Y383" s="9"/>
      <c r="Z383" s="11">
        <f t="shared" si="123"/>
        <v>0.75645833333333334</v>
      </c>
      <c r="AA383" s="56"/>
      <c r="AB383" s="56"/>
      <c r="AC383" s="202"/>
      <c r="AD383" s="202"/>
      <c r="AE383" s="113">
        <v>0.95197916666666671</v>
      </c>
      <c r="AF383" s="111">
        <v>25490</v>
      </c>
      <c r="AG383" s="123">
        <f t="shared" ref="AG383:AG446" si="137">($AE383+1-TIME(INT($AF383/3600),INT(MOD($AF383/3600,60)),MOD($AF383,60)))</f>
        <v>1.6548726851851854</v>
      </c>
      <c r="AH383" s="125">
        <f t="shared" ref="AH383:AH446" si="138">AG383-M383</f>
        <v>1.0104282407407408</v>
      </c>
      <c r="AI383" s="5">
        <f t="shared" si="119"/>
        <v>6.043030301977983</v>
      </c>
      <c r="AJ383">
        <f t="shared" si="124"/>
        <v>6</v>
      </c>
      <c r="AK383">
        <f t="shared" si="125"/>
        <v>2</v>
      </c>
      <c r="AL383">
        <f t="shared" si="126"/>
        <v>6</v>
      </c>
      <c r="AM383" s="7">
        <f t="shared" si="127"/>
        <v>0.25145833333333334</v>
      </c>
      <c r="AN383" s="5">
        <f t="shared" si="120"/>
        <v>18.153265593590589</v>
      </c>
      <c r="AO383">
        <f t="shared" si="128"/>
        <v>18</v>
      </c>
      <c r="AP383">
        <f t="shared" si="129"/>
        <v>9</v>
      </c>
      <c r="AQ383">
        <f t="shared" si="130"/>
        <v>18</v>
      </c>
      <c r="AR383" s="7">
        <f t="shared" si="131"/>
        <v>0.75645833333333334</v>
      </c>
    </row>
    <row r="384" spans="1:44" ht="17" thickBot="1" x14ac:dyDescent="0.3">
      <c r="A384" s="115">
        <f t="shared" si="133"/>
        <v>314</v>
      </c>
      <c r="B384" s="50">
        <f t="shared" si="132"/>
        <v>173</v>
      </c>
      <c r="C384" s="39"/>
      <c r="D384" s="161">
        <v>-1010</v>
      </c>
      <c r="E384" s="161"/>
      <c r="F384" s="35">
        <v>43746</v>
      </c>
      <c r="G384" s="9">
        <f t="shared" si="121"/>
        <v>10</v>
      </c>
      <c r="H384" s="9">
        <f t="shared" si="122"/>
        <v>8</v>
      </c>
      <c r="I384" s="94" t="str">
        <f t="shared" si="113"/>
        <v/>
      </c>
      <c r="J384" s="38" t="s">
        <v>16</v>
      </c>
      <c r="K384" s="9" t="str">
        <f t="shared" si="111"/>
        <v>Day 5</v>
      </c>
      <c r="L384" s="14" t="s">
        <v>17</v>
      </c>
      <c r="M384" s="51">
        <v>0.70694444444444438</v>
      </c>
      <c r="N384" s="10" t="str">
        <f t="shared" si="134"/>
        <v/>
      </c>
      <c r="O384" s="17">
        <f t="shared" si="135"/>
        <v>0.59305555555555545</v>
      </c>
      <c r="P384" s="9"/>
      <c r="Q384" s="11"/>
      <c r="R384" s="12"/>
      <c r="S384" s="11">
        <v>0.23351851851851854</v>
      </c>
      <c r="T384" s="12" t="s">
        <v>130</v>
      </c>
      <c r="U384" s="12"/>
      <c r="V384" s="11">
        <f t="shared" si="136"/>
        <v>0.24658564814814818</v>
      </c>
      <c r="W384" s="11"/>
      <c r="X384" s="11"/>
      <c r="Y384" s="9"/>
      <c r="Z384" s="11">
        <f t="shared" si="123"/>
        <v>0.74741898148148145</v>
      </c>
      <c r="AA384" s="56"/>
      <c r="AB384" s="56"/>
      <c r="AC384" s="202"/>
      <c r="AD384" s="202"/>
      <c r="AE384" s="113">
        <v>1.3101851851851852E-2</v>
      </c>
      <c r="AF384" s="111">
        <v>25481</v>
      </c>
      <c r="AG384" s="123">
        <f t="shared" si="137"/>
        <v>0.71609953703703688</v>
      </c>
      <c r="AH384" s="125">
        <f t="shared" si="138"/>
        <v>9.1550925925925064E-3</v>
      </c>
      <c r="AI384" s="5">
        <f t="shared" si="119"/>
        <v>5.930976638618696</v>
      </c>
      <c r="AJ384">
        <f t="shared" si="124"/>
        <v>5</v>
      </c>
      <c r="AK384">
        <f t="shared" si="125"/>
        <v>55</v>
      </c>
      <c r="AL384">
        <f t="shared" si="126"/>
        <v>5</v>
      </c>
      <c r="AM384" s="7">
        <f t="shared" si="127"/>
        <v>0.24658564814814818</v>
      </c>
      <c r="AN384" s="5">
        <f t="shared" si="120"/>
        <v>17.941174296206448</v>
      </c>
      <c r="AO384">
        <f t="shared" si="128"/>
        <v>17</v>
      </c>
      <c r="AP384">
        <f t="shared" si="129"/>
        <v>56</v>
      </c>
      <c r="AQ384">
        <f t="shared" si="130"/>
        <v>17</v>
      </c>
      <c r="AR384" s="7">
        <f t="shared" si="131"/>
        <v>0.74741898148148145</v>
      </c>
    </row>
    <row r="385" spans="1:47" ht="61" thickBot="1" x14ac:dyDescent="0.3">
      <c r="A385" s="115">
        <f t="shared" si="133"/>
        <v>315</v>
      </c>
      <c r="B385" s="50">
        <f t="shared" si="132"/>
        <v>174</v>
      </c>
      <c r="C385" s="39"/>
      <c r="D385" s="161">
        <v>-1009</v>
      </c>
      <c r="E385" s="161"/>
      <c r="F385" s="35">
        <v>43558</v>
      </c>
      <c r="G385" s="9">
        <f t="shared" si="121"/>
        <v>4</v>
      </c>
      <c r="H385" s="9">
        <f t="shared" si="122"/>
        <v>3</v>
      </c>
      <c r="I385" s="94" t="str">
        <f t="shared" si="113"/>
        <v>PM Friday</v>
      </c>
      <c r="J385" s="38" t="s">
        <v>18</v>
      </c>
      <c r="K385" s="9" t="str">
        <f t="shared" si="111"/>
        <v>Day 7</v>
      </c>
      <c r="L385" s="14" t="s">
        <v>17</v>
      </c>
      <c r="M385" s="51">
        <v>0.69930555555555562</v>
      </c>
      <c r="N385" s="10" t="str">
        <f t="shared" si="134"/>
        <v/>
      </c>
      <c r="O385" s="17">
        <f t="shared" si="135"/>
        <v>0.5854166666666667</v>
      </c>
      <c r="P385" s="9"/>
      <c r="Q385" s="11"/>
      <c r="R385" s="12"/>
      <c r="S385" s="11">
        <v>0.24427083333333333</v>
      </c>
      <c r="T385" s="12" t="s">
        <v>130</v>
      </c>
      <c r="U385" s="12"/>
      <c r="V385" s="11">
        <f t="shared" si="136"/>
        <v>0.25145833333333334</v>
      </c>
      <c r="W385" s="11"/>
      <c r="X385" s="11"/>
      <c r="Y385" s="9"/>
      <c r="Z385" s="11">
        <f t="shared" si="123"/>
        <v>0.76201388888888888</v>
      </c>
      <c r="AA385" s="56"/>
      <c r="AB385" s="56"/>
      <c r="AC385" s="202"/>
      <c r="AD385" s="202"/>
      <c r="AE385" s="113">
        <v>3.4722222222222224E-4</v>
      </c>
      <c r="AF385" s="111">
        <v>25472</v>
      </c>
      <c r="AG385" s="123">
        <f t="shared" si="137"/>
        <v>0.7034490740740742</v>
      </c>
      <c r="AH385" s="125">
        <f t="shared" si="138"/>
        <v>4.1435185185185741E-3</v>
      </c>
      <c r="AI385" s="5">
        <f t="shared" si="119"/>
        <v>6.0473409462726488</v>
      </c>
      <c r="AJ385">
        <f t="shared" si="124"/>
        <v>6</v>
      </c>
      <c r="AK385">
        <f t="shared" si="125"/>
        <v>2</v>
      </c>
      <c r="AL385">
        <f t="shared" si="126"/>
        <v>6</v>
      </c>
      <c r="AM385" s="7">
        <f t="shared" si="127"/>
        <v>0.25145833333333334</v>
      </c>
      <c r="AN385" s="5">
        <f t="shared" si="120"/>
        <v>18.29286888033295</v>
      </c>
      <c r="AO385">
        <f t="shared" si="128"/>
        <v>18</v>
      </c>
      <c r="AP385">
        <f t="shared" si="129"/>
        <v>17</v>
      </c>
      <c r="AQ385">
        <f t="shared" si="130"/>
        <v>18</v>
      </c>
      <c r="AR385" s="7">
        <f t="shared" si="131"/>
        <v>0.76201388888888888</v>
      </c>
    </row>
    <row r="386" spans="1:47" ht="224" customHeight="1" thickBot="1" x14ac:dyDescent="0.3">
      <c r="A386" s="115">
        <f t="shared" si="133"/>
        <v>316</v>
      </c>
      <c r="B386" s="50">
        <f t="shared" si="132"/>
        <v>175</v>
      </c>
      <c r="C386" s="9">
        <v>82</v>
      </c>
      <c r="D386" s="161">
        <v>-1009</v>
      </c>
      <c r="E386" s="161"/>
      <c r="F386" s="35">
        <v>43736</v>
      </c>
      <c r="G386" s="9">
        <f t="shared" si="121"/>
        <v>9</v>
      </c>
      <c r="H386" s="9">
        <f t="shared" si="122"/>
        <v>28</v>
      </c>
      <c r="I386" s="94" t="str">
        <f t="shared" si="113"/>
        <v/>
      </c>
      <c r="J386" s="9" t="s">
        <v>23</v>
      </c>
      <c r="K386" s="9" t="str">
        <f t="shared" ref="K386:K449" si="139">IF(M386&lt;&gt;"",IF(O386&lt;&gt;"",IF(J386="Sun","Day 3",IF(J386="Mon","Day 4",IF(J386="Tue","Day 5",IF(J386="Wed","Day 6",IF(J386="Thu","Day 7",IF(J386="Fri","Day 1",IF(J386="Sat","Day 2",""))))))),IF(OR(O386&gt;=AB386,O386&gt;=AA386,O386&gt;=Z386),IF(J386="Sun","Day 2",IF(J386="Mon","Day 3",IF(J386="Tue","Day 4",IF(J386="Wed","Day 5",IF(J386="Thu","Day 6",IF(J386="Fri","Day 7",IF(J386="Sat","Day 1",""))))))))),"")</f>
        <v>Day 2</v>
      </c>
      <c r="L386" s="14" t="s">
        <v>17</v>
      </c>
      <c r="M386" s="51">
        <v>0.28263888888888888</v>
      </c>
      <c r="N386" s="17">
        <f t="shared" si="134"/>
        <v>0.16875000000000001</v>
      </c>
      <c r="O386" s="10" t="str">
        <f t="shared" si="135"/>
        <v/>
      </c>
      <c r="P386" s="9" t="s">
        <v>77</v>
      </c>
      <c r="Q386" s="11"/>
      <c r="R386" s="12" t="s">
        <v>130</v>
      </c>
      <c r="S386" s="11">
        <v>0.24967592592592591</v>
      </c>
      <c r="T386" s="12" t="s">
        <v>143</v>
      </c>
      <c r="U386" s="16" t="s">
        <v>148</v>
      </c>
      <c r="V386" s="11">
        <f t="shared" si="136"/>
        <v>0.25145833333333334</v>
      </c>
      <c r="W386" s="11"/>
      <c r="X386" s="11"/>
      <c r="Y386" s="52">
        <v>0.24027777777777778</v>
      </c>
      <c r="Z386" s="11">
        <f t="shared" si="123"/>
        <v>0.74672453703703701</v>
      </c>
      <c r="AA386" s="9"/>
      <c r="AB386" s="9"/>
      <c r="AC386" s="220" t="s">
        <v>78</v>
      </c>
      <c r="AD386" s="220"/>
      <c r="AE386" s="113">
        <v>0.58556712962962965</v>
      </c>
      <c r="AF386" s="111">
        <v>25463</v>
      </c>
      <c r="AG386" s="123">
        <f t="shared" si="137"/>
        <v>1.2887731481481481</v>
      </c>
      <c r="AH386" s="125">
        <f t="shared" si="138"/>
        <v>1.0061342592592593</v>
      </c>
      <c r="AI386" s="5">
        <f t="shared" si="119"/>
        <v>6.0340262364070218</v>
      </c>
      <c r="AJ386">
        <f t="shared" si="124"/>
        <v>6</v>
      </c>
      <c r="AK386">
        <f t="shared" si="125"/>
        <v>2</v>
      </c>
      <c r="AL386">
        <f t="shared" si="126"/>
        <v>6</v>
      </c>
      <c r="AM386" s="7">
        <f t="shared" si="127"/>
        <v>0.25145833333333334</v>
      </c>
      <c r="AN386" s="5">
        <f t="shared" si="120"/>
        <v>17.919519055568315</v>
      </c>
      <c r="AO386">
        <f t="shared" si="128"/>
        <v>17</v>
      </c>
      <c r="AP386">
        <f t="shared" si="129"/>
        <v>55</v>
      </c>
      <c r="AQ386">
        <f t="shared" si="130"/>
        <v>17</v>
      </c>
      <c r="AR386" s="7">
        <f t="shared" si="131"/>
        <v>0.74672453703703701</v>
      </c>
    </row>
    <row r="387" spans="1:47" ht="17" thickBot="1" x14ac:dyDescent="0.3">
      <c r="A387" s="115">
        <f t="shared" si="133"/>
        <v>317</v>
      </c>
      <c r="B387" s="50">
        <f t="shared" si="132"/>
        <v>176</v>
      </c>
      <c r="C387" s="39"/>
      <c r="D387" s="161">
        <v>-1008</v>
      </c>
      <c r="E387" s="161"/>
      <c r="F387" s="36">
        <v>43518</v>
      </c>
      <c r="G387" s="14">
        <f t="shared" si="121"/>
        <v>2</v>
      </c>
      <c r="H387" s="14">
        <f t="shared" si="122"/>
        <v>22</v>
      </c>
      <c r="I387" s="94" t="str">
        <f t="shared" si="113"/>
        <v/>
      </c>
      <c r="J387" s="38" t="s">
        <v>23</v>
      </c>
      <c r="K387" s="9" t="str">
        <f t="shared" si="139"/>
        <v>Day 2</v>
      </c>
      <c r="L387" s="8" t="s">
        <v>24</v>
      </c>
      <c r="M387" s="51">
        <v>0.55347222222222225</v>
      </c>
      <c r="N387" s="10">
        <f t="shared" si="134"/>
        <v>0.43958333333333338</v>
      </c>
      <c r="O387" s="10" t="str">
        <f t="shared" si="135"/>
        <v/>
      </c>
      <c r="P387" s="9"/>
      <c r="Q387" s="11"/>
      <c r="R387" s="12"/>
      <c r="S387" s="11">
        <v>0.24679398148148146</v>
      </c>
      <c r="T387" s="12" t="s">
        <v>130</v>
      </c>
      <c r="U387" s="12"/>
      <c r="V387" s="11">
        <f t="shared" si="136"/>
        <v>0.24728009259259257</v>
      </c>
      <c r="W387" s="11"/>
      <c r="X387" s="11"/>
      <c r="Y387" s="56"/>
      <c r="Z387" s="11">
        <f t="shared" si="123"/>
        <v>0.77659722222222216</v>
      </c>
      <c r="AA387" s="9"/>
      <c r="AB387" s="9"/>
      <c r="AC387" s="202"/>
      <c r="AD387" s="202"/>
      <c r="AE387" s="113">
        <v>0.86848379629629635</v>
      </c>
      <c r="AF387" s="111">
        <v>25456</v>
      </c>
      <c r="AG387" s="123">
        <f t="shared" si="137"/>
        <v>1.5717708333333333</v>
      </c>
      <c r="AH387" s="125">
        <f t="shared" si="138"/>
        <v>1.0182986111111112</v>
      </c>
      <c r="AI387" s="5">
        <f t="shared" si="119"/>
        <v>5.940210478535076</v>
      </c>
      <c r="AJ387">
        <f t="shared" si="124"/>
        <v>5</v>
      </c>
      <c r="AK387">
        <f t="shared" si="125"/>
        <v>56</v>
      </c>
      <c r="AL387">
        <f t="shared" si="126"/>
        <v>5</v>
      </c>
      <c r="AM387" s="7">
        <f t="shared" si="127"/>
        <v>0.24728009259259257</v>
      </c>
      <c r="AN387" s="5">
        <f t="shared" si="120"/>
        <v>18.635738402521053</v>
      </c>
      <c r="AO387">
        <f t="shared" si="128"/>
        <v>18</v>
      </c>
      <c r="AP387">
        <f t="shared" si="129"/>
        <v>38</v>
      </c>
      <c r="AQ387">
        <f t="shared" si="130"/>
        <v>18</v>
      </c>
      <c r="AR387" s="7">
        <f t="shared" si="131"/>
        <v>0.77659722222222216</v>
      </c>
    </row>
    <row r="388" spans="1:47" ht="17" thickBot="1" x14ac:dyDescent="0.3">
      <c r="A388" s="115">
        <f t="shared" si="133"/>
        <v>318</v>
      </c>
      <c r="B388" s="50">
        <f t="shared" si="132"/>
        <v>177</v>
      </c>
      <c r="C388" s="39"/>
      <c r="D388" s="161">
        <v>-1008</v>
      </c>
      <c r="E388" s="161"/>
      <c r="F388" s="36">
        <v>43546</v>
      </c>
      <c r="G388" s="14">
        <f t="shared" si="121"/>
        <v>3</v>
      </c>
      <c r="H388" s="14">
        <f t="shared" si="122"/>
        <v>22</v>
      </c>
      <c r="I388" s="94" t="str">
        <f t="shared" si="113"/>
        <v/>
      </c>
      <c r="J388" s="38" t="s">
        <v>25</v>
      </c>
      <c r="K388" s="9" t="str">
        <f t="shared" si="139"/>
        <v>Day 4</v>
      </c>
      <c r="L388" s="8" t="s">
        <v>24</v>
      </c>
      <c r="M388" s="51">
        <v>0.99861111111111101</v>
      </c>
      <c r="N388" s="10" t="str">
        <f t="shared" si="134"/>
        <v/>
      </c>
      <c r="O388" s="10">
        <f t="shared" si="135"/>
        <v>0.88472222222222208</v>
      </c>
      <c r="P388" s="9"/>
      <c r="Q388" s="11"/>
      <c r="R388" s="12"/>
      <c r="S388" s="11">
        <v>0.23181712962962964</v>
      </c>
      <c r="T388" s="12" t="s">
        <v>130</v>
      </c>
      <c r="U388" s="12"/>
      <c r="V388" s="11">
        <f t="shared" si="136"/>
        <v>0.25145833333333334</v>
      </c>
      <c r="W388" s="11"/>
      <c r="X388" s="11"/>
      <c r="Y388" s="56"/>
      <c r="Z388" s="11">
        <f t="shared" si="123"/>
        <v>0.76756944444444442</v>
      </c>
      <c r="AA388" s="9"/>
      <c r="AB388" s="9"/>
      <c r="AC388" s="220" t="s">
        <v>305</v>
      </c>
      <c r="AD388" s="220"/>
      <c r="AE388" s="126">
        <v>0.29446759259259259</v>
      </c>
      <c r="AF388" s="127">
        <v>25455</v>
      </c>
      <c r="AG388" s="133">
        <f>($AE388+1-TIME(INT($AF388/3600),INT(MOD($AF388/3600,60)),MOD($AF388,60)))</f>
        <v>0.99776620370370361</v>
      </c>
      <c r="AH388" s="131">
        <f t="shared" si="138"/>
        <v>-8.4490740740739145E-4</v>
      </c>
      <c r="AI388" s="5">
        <f t="shared" si="119"/>
        <v>6.0411842015792372</v>
      </c>
      <c r="AJ388">
        <f t="shared" si="124"/>
        <v>6</v>
      </c>
      <c r="AK388">
        <f t="shared" si="125"/>
        <v>2</v>
      </c>
      <c r="AL388">
        <f t="shared" si="126"/>
        <v>6</v>
      </c>
      <c r="AM388" s="7">
        <f t="shared" si="127"/>
        <v>0.25145833333333334</v>
      </c>
      <c r="AN388" s="5">
        <f t="shared" si="120"/>
        <v>18.420929582293994</v>
      </c>
      <c r="AO388">
        <f t="shared" si="128"/>
        <v>18</v>
      </c>
      <c r="AP388">
        <f t="shared" si="129"/>
        <v>25</v>
      </c>
      <c r="AQ388">
        <f t="shared" si="130"/>
        <v>18</v>
      </c>
      <c r="AR388" s="7">
        <f t="shared" si="131"/>
        <v>0.76756944444444442</v>
      </c>
      <c r="AS388" s="134">
        <f>M388</f>
        <v>0.99861111111111101</v>
      </c>
      <c r="AT388" s="131">
        <f>($AE388+1-TIME(INT($AF388/3600),INT(MOD($AF388/3600,60)),MOD($AF388,60)))</f>
        <v>0.99776620370370361</v>
      </c>
      <c r="AU388" s="132">
        <f>AG388-M388</f>
        <v>-8.4490740740739145E-4</v>
      </c>
    </row>
    <row r="389" spans="1:47" ht="71" thickBot="1" x14ac:dyDescent="0.3">
      <c r="A389" s="115">
        <f t="shared" si="133"/>
        <v>319</v>
      </c>
      <c r="B389" s="50">
        <f t="shared" si="132"/>
        <v>178</v>
      </c>
      <c r="C389" s="39"/>
      <c r="D389" s="161">
        <v>-1008</v>
      </c>
      <c r="E389" s="161"/>
      <c r="F389" s="35">
        <v>43724</v>
      </c>
      <c r="G389" s="9">
        <f t="shared" si="121"/>
        <v>9</v>
      </c>
      <c r="H389" s="9">
        <f t="shared" si="122"/>
        <v>16</v>
      </c>
      <c r="I389" s="94" t="str">
        <f t="shared" si="113"/>
        <v>AM 6th Day</v>
      </c>
      <c r="J389" s="38" t="s">
        <v>18</v>
      </c>
      <c r="K389" s="9" t="str">
        <f t="shared" si="139"/>
        <v>Day 6</v>
      </c>
      <c r="L389" s="8" t="s">
        <v>24</v>
      </c>
      <c r="M389" s="51">
        <v>0.60555555555555551</v>
      </c>
      <c r="N389" s="10">
        <f t="shared" si="134"/>
        <v>0.49166666666666664</v>
      </c>
      <c r="O389" s="10" t="str">
        <f t="shared" si="135"/>
        <v/>
      </c>
      <c r="P389" s="9"/>
      <c r="Q389" s="11"/>
      <c r="R389" s="12"/>
      <c r="S389" s="11">
        <v>0.24525462962962963</v>
      </c>
      <c r="T389" s="12" t="s">
        <v>130</v>
      </c>
      <c r="U389" s="12"/>
      <c r="V389" s="11">
        <f t="shared" si="136"/>
        <v>0.25562499999999999</v>
      </c>
      <c r="W389" s="11"/>
      <c r="X389" s="11"/>
      <c r="Y389" s="56"/>
      <c r="Z389" s="11">
        <f t="shared" si="123"/>
        <v>0.74533564814814823</v>
      </c>
      <c r="AA389" s="9"/>
      <c r="AB389" s="9"/>
      <c r="AC389" s="202" t="s">
        <v>306</v>
      </c>
      <c r="AD389" s="202"/>
      <c r="AE389" s="113">
        <v>0.9000462962962964</v>
      </c>
      <c r="AF389" s="111">
        <v>25446</v>
      </c>
      <c r="AG389" s="123">
        <f t="shared" si="137"/>
        <v>1.6034490740740743</v>
      </c>
      <c r="AH389" s="125">
        <f t="shared" si="138"/>
        <v>0.99789351851851882</v>
      </c>
      <c r="AI389" s="5">
        <f t="shared" si="119"/>
        <v>6.1354390758914734</v>
      </c>
      <c r="AJ389">
        <f t="shared" si="124"/>
        <v>6</v>
      </c>
      <c r="AK389">
        <f t="shared" si="125"/>
        <v>8</v>
      </c>
      <c r="AL389">
        <f t="shared" si="126"/>
        <v>6</v>
      </c>
      <c r="AM389" s="7">
        <f t="shared" si="127"/>
        <v>0.25562499999999999</v>
      </c>
      <c r="AN389" s="5">
        <f t="shared" si="120"/>
        <v>17.890254656251813</v>
      </c>
      <c r="AO389">
        <f t="shared" si="128"/>
        <v>17</v>
      </c>
      <c r="AP389">
        <f t="shared" si="129"/>
        <v>53</v>
      </c>
      <c r="AQ389">
        <f t="shared" si="130"/>
        <v>17</v>
      </c>
      <c r="AR389" s="7">
        <f t="shared" si="131"/>
        <v>0.74533564814814823</v>
      </c>
    </row>
    <row r="390" spans="1:47" ht="71" thickBot="1" x14ac:dyDescent="0.3">
      <c r="A390" s="115">
        <f t="shared" si="133"/>
        <v>320</v>
      </c>
      <c r="B390" s="50">
        <f t="shared" si="132"/>
        <v>179</v>
      </c>
      <c r="C390" s="9">
        <v>83</v>
      </c>
      <c r="D390" s="217">
        <v>-1007</v>
      </c>
      <c r="E390" s="217"/>
      <c r="F390" s="36">
        <v>43507</v>
      </c>
      <c r="G390" s="14">
        <f t="shared" si="121"/>
        <v>2</v>
      </c>
      <c r="H390" s="14">
        <f t="shared" si="122"/>
        <v>11</v>
      </c>
      <c r="I390" s="94" t="str">
        <f t="shared" si="113"/>
        <v>AM 7th Day</v>
      </c>
      <c r="J390" s="9" t="s">
        <v>31</v>
      </c>
      <c r="K390" s="9" t="str">
        <f t="shared" si="139"/>
        <v>Day 7</v>
      </c>
      <c r="L390" s="14" t="s">
        <v>19</v>
      </c>
      <c r="M390" s="51">
        <v>0.19930555555555554</v>
      </c>
      <c r="N390" s="17">
        <f t="shared" si="134"/>
        <v>8.5416666666666655E-2</v>
      </c>
      <c r="O390" s="10" t="str">
        <f t="shared" si="135"/>
        <v/>
      </c>
      <c r="P390" s="9"/>
      <c r="Q390" s="11"/>
      <c r="R390" s="12"/>
      <c r="S390" s="11">
        <v>0.25943287037037038</v>
      </c>
      <c r="T390" s="12" t="s">
        <v>130</v>
      </c>
      <c r="U390" s="12"/>
      <c r="V390" s="11">
        <f t="shared" si="136"/>
        <v>0.2445023148148148</v>
      </c>
      <c r="W390" s="11"/>
      <c r="X390" s="11"/>
      <c r="Y390" s="51">
        <v>0.24861111111111112</v>
      </c>
      <c r="Z390" s="11">
        <f t="shared" si="123"/>
        <v>0.77729166666666671</v>
      </c>
      <c r="AA390" s="9"/>
      <c r="AB390" s="9"/>
      <c r="AC390" s="202"/>
      <c r="AD390" s="202"/>
      <c r="AE390" s="113">
        <v>0.51046296296296301</v>
      </c>
      <c r="AF390" s="111">
        <v>25439</v>
      </c>
      <c r="AG390" s="123">
        <f t="shared" si="137"/>
        <v>1.2132523148148149</v>
      </c>
      <c r="AH390" s="125">
        <f t="shared" si="138"/>
        <v>1.0139467592592593</v>
      </c>
      <c r="AI390" s="5">
        <f t="shared" si="119"/>
        <v>5.8710613451503901</v>
      </c>
      <c r="AJ390">
        <f t="shared" si="124"/>
        <v>5</v>
      </c>
      <c r="AK390">
        <f t="shared" si="125"/>
        <v>52</v>
      </c>
      <c r="AL390">
        <f t="shared" si="126"/>
        <v>5</v>
      </c>
      <c r="AM390" s="7">
        <f t="shared" si="127"/>
        <v>0.2445023148148148</v>
      </c>
      <c r="AN390" s="5">
        <f t="shared" si="120"/>
        <v>18.654889011835415</v>
      </c>
      <c r="AO390">
        <f t="shared" si="128"/>
        <v>18</v>
      </c>
      <c r="AP390">
        <f t="shared" si="129"/>
        <v>39</v>
      </c>
      <c r="AQ390">
        <f t="shared" si="130"/>
        <v>18</v>
      </c>
      <c r="AR390" s="7">
        <f t="shared" si="131"/>
        <v>0.77729166666666671</v>
      </c>
    </row>
    <row r="391" spans="1:47" ht="17" thickBot="1" x14ac:dyDescent="0.3">
      <c r="A391" s="115">
        <f t="shared" si="133"/>
        <v>321</v>
      </c>
      <c r="B391" s="50">
        <f t="shared" si="132"/>
        <v>180</v>
      </c>
      <c r="C391" s="39"/>
      <c r="D391" s="161">
        <v>-1007</v>
      </c>
      <c r="E391" s="161"/>
      <c r="F391" s="35">
        <v>43683</v>
      </c>
      <c r="G391" s="9">
        <f t="shared" si="121"/>
        <v>8</v>
      </c>
      <c r="H391" s="9">
        <f t="shared" si="122"/>
        <v>6</v>
      </c>
      <c r="I391" s="94" t="str">
        <f t="shared" si="113"/>
        <v/>
      </c>
      <c r="J391" s="38" t="s">
        <v>20</v>
      </c>
      <c r="K391" s="9" t="str">
        <f t="shared" si="139"/>
        <v>Day 2</v>
      </c>
      <c r="L391" s="8" t="s">
        <v>24</v>
      </c>
      <c r="M391" s="51">
        <v>0.92152777777777783</v>
      </c>
      <c r="N391" s="10" t="str">
        <f t="shared" si="134"/>
        <v/>
      </c>
      <c r="O391" s="10">
        <f t="shared" si="135"/>
        <v>0.80763888888888891</v>
      </c>
      <c r="P391" s="9"/>
      <c r="Q391" s="11"/>
      <c r="R391" s="12"/>
      <c r="S391" s="11">
        <v>0.25047453703703704</v>
      </c>
      <c r="T391" s="12" t="s">
        <v>130</v>
      </c>
      <c r="U391" s="12"/>
      <c r="V391" s="11">
        <f t="shared" si="136"/>
        <v>0.26187500000000002</v>
      </c>
      <c r="W391" s="11"/>
      <c r="X391" s="11"/>
      <c r="Y391" s="56"/>
      <c r="Z391" s="11">
        <f t="shared" si="123"/>
        <v>0.73700231481481471</v>
      </c>
      <c r="AA391" s="57"/>
      <c r="AB391" s="57">
        <v>0.74164351851851851</v>
      </c>
      <c r="AC391" s="202"/>
      <c r="AD391" s="202"/>
      <c r="AE391" s="113">
        <v>0.23369212962962962</v>
      </c>
      <c r="AF391" s="111">
        <v>25430</v>
      </c>
      <c r="AG391" s="123">
        <f t="shared" si="137"/>
        <v>0.93658564814814826</v>
      </c>
      <c r="AH391" s="125">
        <f t="shared" si="138"/>
        <v>1.505787037037043E-2</v>
      </c>
      <c r="AI391" s="5">
        <f t="shared" si="119"/>
        <v>6.2997283156507367</v>
      </c>
      <c r="AJ391">
        <f t="shared" si="124"/>
        <v>6</v>
      </c>
      <c r="AK391">
        <f t="shared" si="125"/>
        <v>17</v>
      </c>
      <c r="AL391">
        <f t="shared" si="126"/>
        <v>6</v>
      </c>
      <c r="AM391" s="7">
        <f t="shared" si="127"/>
        <v>0.26187500000000002</v>
      </c>
      <c r="AN391" s="5">
        <f t="shared" si="120"/>
        <v>17.697431903891189</v>
      </c>
      <c r="AO391">
        <f t="shared" si="128"/>
        <v>17</v>
      </c>
      <c r="AP391">
        <f t="shared" si="129"/>
        <v>41</v>
      </c>
      <c r="AQ391">
        <f t="shared" si="130"/>
        <v>17</v>
      </c>
      <c r="AR391" s="7">
        <f t="shared" si="131"/>
        <v>0.73700231481481471</v>
      </c>
    </row>
    <row r="392" spans="1:47" ht="97" thickBot="1" x14ac:dyDescent="0.3">
      <c r="A392" s="115">
        <f t="shared" si="133"/>
        <v>322</v>
      </c>
      <c r="B392" s="61">
        <f t="shared" si="132"/>
        <v>181</v>
      </c>
      <c r="C392" s="14">
        <v>84</v>
      </c>
      <c r="D392" s="165">
        <v>-1006</v>
      </c>
      <c r="E392" s="165"/>
      <c r="F392" s="36">
        <v>43496</v>
      </c>
      <c r="G392" s="14">
        <f t="shared" si="121"/>
        <v>1</v>
      </c>
      <c r="H392" s="14">
        <f t="shared" si="122"/>
        <v>31</v>
      </c>
      <c r="I392" s="94" t="str">
        <f t="shared" si="113"/>
        <v/>
      </c>
      <c r="J392" s="21" t="s">
        <v>16</v>
      </c>
      <c r="K392" s="21" t="str">
        <f t="shared" si="139"/>
        <v>Day 5</v>
      </c>
      <c r="L392" s="14" t="s">
        <v>17</v>
      </c>
      <c r="M392" s="51">
        <v>0.87152777777777779</v>
      </c>
      <c r="N392" s="10" t="str">
        <f t="shared" si="134"/>
        <v/>
      </c>
      <c r="O392" s="15">
        <f t="shared" si="135"/>
        <v>0.75763888888888886</v>
      </c>
      <c r="P392" s="9"/>
      <c r="Q392" s="18"/>
      <c r="R392" s="16" t="s">
        <v>184</v>
      </c>
      <c r="S392" s="18">
        <v>0.22666666666666668</v>
      </c>
      <c r="T392" s="16" t="s">
        <v>130</v>
      </c>
      <c r="U392" s="16" t="s">
        <v>148</v>
      </c>
      <c r="V392" s="11">
        <f t="shared" si="136"/>
        <v>0.24033564814814815</v>
      </c>
      <c r="W392" s="11"/>
      <c r="X392" s="11"/>
      <c r="Y392" s="9"/>
      <c r="Z392" s="11">
        <f t="shared" si="123"/>
        <v>0.77659722222222216</v>
      </c>
      <c r="AA392" s="51"/>
      <c r="AB392" s="51">
        <v>0.77361111111111114</v>
      </c>
      <c r="AC392" s="209" t="s">
        <v>215</v>
      </c>
      <c r="AD392" s="209"/>
      <c r="AE392" s="113">
        <v>0.17755787037037038</v>
      </c>
      <c r="AF392" s="111">
        <v>25421</v>
      </c>
      <c r="AG392" s="123">
        <f t="shared" si="137"/>
        <v>0.88055555555555554</v>
      </c>
      <c r="AH392" s="125">
        <f t="shared" si="138"/>
        <v>9.0277777777777457E-3</v>
      </c>
      <c r="AI392" s="5">
        <f t="shared" si="119"/>
        <v>5.7804680425616644</v>
      </c>
      <c r="AJ392">
        <f t="shared" si="124"/>
        <v>5</v>
      </c>
      <c r="AK392">
        <f t="shared" si="125"/>
        <v>46</v>
      </c>
      <c r="AL392">
        <f t="shared" si="126"/>
        <v>5</v>
      </c>
      <c r="AM392" s="7">
        <f t="shared" si="127"/>
        <v>0.24033564814814815</v>
      </c>
      <c r="AN392" s="5">
        <f t="shared" si="120"/>
        <v>18.637339384415416</v>
      </c>
      <c r="AO392">
        <f t="shared" si="128"/>
        <v>18</v>
      </c>
      <c r="AP392">
        <f t="shared" si="129"/>
        <v>38</v>
      </c>
      <c r="AQ392">
        <f t="shared" si="130"/>
        <v>18</v>
      </c>
      <c r="AR392" s="7">
        <f t="shared" si="131"/>
        <v>0.77659722222222216</v>
      </c>
    </row>
    <row r="393" spans="1:47" ht="61" thickBot="1" x14ac:dyDescent="0.3">
      <c r="A393" s="115">
        <f t="shared" si="133"/>
        <v>323</v>
      </c>
      <c r="B393" s="50">
        <f t="shared" si="132"/>
        <v>182</v>
      </c>
      <c r="C393" s="9">
        <v>85</v>
      </c>
      <c r="D393" s="161">
        <v>-1006</v>
      </c>
      <c r="E393" s="161"/>
      <c r="F393" s="35">
        <v>43673</v>
      </c>
      <c r="G393" s="9">
        <f t="shared" si="121"/>
        <v>7</v>
      </c>
      <c r="H393" s="9">
        <f t="shared" si="122"/>
        <v>27</v>
      </c>
      <c r="I393" s="94" t="str">
        <f t="shared" si="113"/>
        <v>PM Friday</v>
      </c>
      <c r="J393" s="39" t="s">
        <v>18</v>
      </c>
      <c r="K393" s="9" t="str">
        <f t="shared" si="139"/>
        <v>Day 7</v>
      </c>
      <c r="L393" s="14" t="s">
        <v>17</v>
      </c>
      <c r="M393" s="51">
        <v>6.3194444444444442E-2</v>
      </c>
      <c r="N393" s="10" t="str">
        <f t="shared" si="134"/>
        <v/>
      </c>
      <c r="O393" s="17">
        <f t="shared" si="135"/>
        <v>0.94998842592592581</v>
      </c>
      <c r="P393" s="9"/>
      <c r="Q393" s="11"/>
      <c r="R393" s="12" t="s">
        <v>130</v>
      </c>
      <c r="S393" s="11">
        <v>0.27600694444444446</v>
      </c>
      <c r="T393" s="12" t="s">
        <v>130</v>
      </c>
      <c r="U393" s="12"/>
      <c r="V393" s="11">
        <f t="shared" si="136"/>
        <v>0.26118055555555558</v>
      </c>
      <c r="W393" s="11"/>
      <c r="X393" s="11"/>
      <c r="Y393" s="9"/>
      <c r="Z393" s="11">
        <f t="shared" si="123"/>
        <v>0.73491898148148149</v>
      </c>
      <c r="AA393" s="51"/>
      <c r="AB393" s="51">
        <v>0.74444444444444446</v>
      </c>
      <c r="AC393" s="202"/>
      <c r="AD393" s="202"/>
      <c r="AE393" s="113">
        <v>0.3699305555555556</v>
      </c>
      <c r="AF393" s="111">
        <v>25412</v>
      </c>
      <c r="AG393" s="123">
        <f t="shared" si="137"/>
        <v>1.0730324074074076</v>
      </c>
      <c r="AH393" s="125">
        <f t="shared" si="138"/>
        <v>1.0098379629629632</v>
      </c>
      <c r="AI393" s="5">
        <f t="shared" si="119"/>
        <v>6.2821232570809231</v>
      </c>
      <c r="AJ393">
        <f t="shared" si="124"/>
        <v>6</v>
      </c>
      <c r="AK393">
        <f t="shared" si="125"/>
        <v>16</v>
      </c>
      <c r="AL393">
        <f t="shared" si="126"/>
        <v>6</v>
      </c>
      <c r="AM393" s="7">
        <f t="shared" si="127"/>
        <v>0.26118055555555558</v>
      </c>
      <c r="AN393" s="5">
        <f t="shared" si="120"/>
        <v>17.640413014534822</v>
      </c>
      <c r="AO393">
        <f t="shared" si="128"/>
        <v>17</v>
      </c>
      <c r="AP393">
        <f t="shared" si="129"/>
        <v>38</v>
      </c>
      <c r="AQ393">
        <f t="shared" si="130"/>
        <v>17</v>
      </c>
      <c r="AR393" s="7">
        <f t="shared" si="131"/>
        <v>0.73491898148148149</v>
      </c>
    </row>
    <row r="394" spans="1:47" ht="65" thickBot="1" x14ac:dyDescent="0.3">
      <c r="A394" s="115">
        <f t="shared" si="133"/>
        <v>324</v>
      </c>
      <c r="B394" s="61">
        <f t="shared" si="132"/>
        <v>183</v>
      </c>
      <c r="C394" s="14">
        <v>86</v>
      </c>
      <c r="D394" s="165">
        <v>-1005</v>
      </c>
      <c r="E394" s="165"/>
      <c r="F394" s="36">
        <v>43486</v>
      </c>
      <c r="G394" s="14">
        <f t="shared" si="121"/>
        <v>1</v>
      </c>
      <c r="H394" s="14">
        <f t="shared" si="122"/>
        <v>21</v>
      </c>
      <c r="I394" s="94" t="str">
        <f t="shared" si="113"/>
        <v/>
      </c>
      <c r="J394" s="21" t="s">
        <v>23</v>
      </c>
      <c r="K394" s="21" t="str">
        <f t="shared" si="139"/>
        <v>Day 2</v>
      </c>
      <c r="L394" s="14" t="s">
        <v>19</v>
      </c>
      <c r="M394" s="51">
        <v>0.37638888888888888</v>
      </c>
      <c r="N394" s="15">
        <f t="shared" si="134"/>
        <v>0.26250000000000001</v>
      </c>
      <c r="O394" s="10" t="str">
        <f t="shared" si="135"/>
        <v/>
      </c>
      <c r="P394" s="9"/>
      <c r="Q394" s="18"/>
      <c r="R394" s="16" t="s">
        <v>130</v>
      </c>
      <c r="S394" s="18">
        <v>0.24530092592592592</v>
      </c>
      <c r="T394" s="16" t="s">
        <v>213</v>
      </c>
      <c r="U394" s="16" t="s">
        <v>148</v>
      </c>
      <c r="V394" s="11">
        <f t="shared" si="136"/>
        <v>0.23686342592592591</v>
      </c>
      <c r="W394" s="11"/>
      <c r="X394" s="11"/>
      <c r="Y394" s="51">
        <v>0.24236111111111111</v>
      </c>
      <c r="Z394" s="11">
        <f t="shared" si="123"/>
        <v>0.77451388888888895</v>
      </c>
      <c r="AA394" s="9"/>
      <c r="AB394" s="9"/>
      <c r="AC394" s="209" t="s">
        <v>214</v>
      </c>
      <c r="AD394" s="209"/>
      <c r="AE394" s="113">
        <v>0.67672453703703705</v>
      </c>
      <c r="AF394" s="111">
        <v>25404</v>
      </c>
      <c r="AG394" s="123">
        <f t="shared" si="137"/>
        <v>1.3799189814814816</v>
      </c>
      <c r="AH394" s="125">
        <f t="shared" si="138"/>
        <v>1.0035300925925927</v>
      </c>
      <c r="AI394" s="5">
        <f t="shared" si="119"/>
        <v>5.6926575743030847</v>
      </c>
      <c r="AJ394">
        <f t="shared" si="124"/>
        <v>5</v>
      </c>
      <c r="AK394">
        <f t="shared" si="125"/>
        <v>41</v>
      </c>
      <c r="AL394">
        <f t="shared" si="126"/>
        <v>5</v>
      </c>
      <c r="AM394" s="7">
        <f t="shared" si="127"/>
        <v>0.23686342592592591</v>
      </c>
      <c r="AN394" s="5">
        <f t="shared" si="120"/>
        <v>18.588628104441824</v>
      </c>
      <c r="AO394">
        <f t="shared" si="128"/>
        <v>18</v>
      </c>
      <c r="AP394">
        <f t="shared" si="129"/>
        <v>35</v>
      </c>
      <c r="AQ394">
        <f t="shared" si="130"/>
        <v>18</v>
      </c>
      <c r="AR394" s="7">
        <f t="shared" si="131"/>
        <v>0.77451388888888895</v>
      </c>
    </row>
    <row r="395" spans="1:47" ht="17" thickBot="1" x14ac:dyDescent="0.3">
      <c r="A395" s="115">
        <f t="shared" si="133"/>
        <v>325</v>
      </c>
      <c r="B395" s="50">
        <f t="shared" si="132"/>
        <v>184</v>
      </c>
      <c r="C395" s="39"/>
      <c r="D395" s="161">
        <v>-1005</v>
      </c>
      <c r="E395" s="161"/>
      <c r="F395" s="35">
        <v>43662</v>
      </c>
      <c r="G395" s="9">
        <f t="shared" si="121"/>
        <v>7</v>
      </c>
      <c r="H395" s="9">
        <f t="shared" si="122"/>
        <v>16</v>
      </c>
      <c r="I395" s="94" t="str">
        <f t="shared" si="113"/>
        <v/>
      </c>
      <c r="J395" s="38" t="s">
        <v>25</v>
      </c>
      <c r="K395" s="9" t="str">
        <f t="shared" si="139"/>
        <v>Day 3</v>
      </c>
      <c r="L395" s="14" t="s">
        <v>19</v>
      </c>
      <c r="M395" s="51">
        <v>0.51180555555555551</v>
      </c>
      <c r="N395" s="17">
        <f t="shared" si="134"/>
        <v>0.39791666666666664</v>
      </c>
      <c r="O395" s="10" t="str">
        <f t="shared" si="135"/>
        <v/>
      </c>
      <c r="P395" s="9"/>
      <c r="Q395" s="11"/>
      <c r="R395" s="12"/>
      <c r="S395" s="11">
        <v>0.25923611111111111</v>
      </c>
      <c r="T395" s="12" t="s">
        <v>130</v>
      </c>
      <c r="U395" s="12"/>
      <c r="V395" s="11">
        <f t="shared" si="136"/>
        <v>0.2597916666666667</v>
      </c>
      <c r="W395" s="11"/>
      <c r="X395" s="11"/>
      <c r="Y395" s="9"/>
      <c r="Z395" s="11">
        <f t="shared" si="123"/>
        <v>0.73283564814814817</v>
      </c>
      <c r="AA395" s="56"/>
      <c r="AB395" s="56"/>
      <c r="AC395" s="202"/>
      <c r="AD395" s="202"/>
      <c r="AE395" s="113">
        <v>0.81153935185185189</v>
      </c>
      <c r="AF395" s="111">
        <v>25395</v>
      </c>
      <c r="AG395" s="123">
        <f t="shared" si="137"/>
        <v>1.5148379629629629</v>
      </c>
      <c r="AH395" s="125">
        <f t="shared" si="138"/>
        <v>1.0030324074074075</v>
      </c>
      <c r="AI395" s="5">
        <f t="shared" si="119"/>
        <v>6.2429529290316585</v>
      </c>
      <c r="AJ395">
        <f t="shared" si="124"/>
        <v>6</v>
      </c>
      <c r="AK395">
        <f t="shared" si="125"/>
        <v>14</v>
      </c>
      <c r="AL395">
        <f t="shared" si="126"/>
        <v>6</v>
      </c>
      <c r="AM395" s="7">
        <f t="shared" si="127"/>
        <v>0.2597916666666667</v>
      </c>
      <c r="AN395" s="5">
        <f t="shared" si="120"/>
        <v>17.587890093183862</v>
      </c>
      <c r="AO395">
        <f t="shared" si="128"/>
        <v>17</v>
      </c>
      <c r="AP395">
        <f t="shared" si="129"/>
        <v>35</v>
      </c>
      <c r="AQ395">
        <f t="shared" si="130"/>
        <v>17</v>
      </c>
      <c r="AR395" s="7">
        <f t="shared" si="131"/>
        <v>0.73283564814814817</v>
      </c>
    </row>
    <row r="396" spans="1:47" ht="71" thickBot="1" x14ac:dyDescent="0.3">
      <c r="A396" s="115">
        <f t="shared" si="133"/>
        <v>326</v>
      </c>
      <c r="B396" s="50">
        <f t="shared" si="132"/>
        <v>185</v>
      </c>
      <c r="C396" s="39"/>
      <c r="D396" s="217">
        <v>-1004</v>
      </c>
      <c r="E396" s="217"/>
      <c r="F396" s="36">
        <v>43475</v>
      </c>
      <c r="G396" s="14">
        <f t="shared" si="121"/>
        <v>1</v>
      </c>
      <c r="H396" s="14">
        <f t="shared" si="122"/>
        <v>10</v>
      </c>
      <c r="I396" s="94" t="str">
        <f t="shared" si="113"/>
        <v>AM 6th Day</v>
      </c>
      <c r="J396" s="38" t="s">
        <v>18</v>
      </c>
      <c r="K396" s="9" t="str">
        <f t="shared" si="139"/>
        <v>Day 6</v>
      </c>
      <c r="L396" s="8" t="s">
        <v>24</v>
      </c>
      <c r="M396" s="51">
        <v>0.5805555555555556</v>
      </c>
      <c r="N396" s="10">
        <f t="shared" si="134"/>
        <v>0.46666666666666673</v>
      </c>
      <c r="O396" s="10" t="str">
        <f t="shared" si="135"/>
        <v/>
      </c>
      <c r="P396" s="9"/>
      <c r="Q396" s="11"/>
      <c r="R396" s="12"/>
      <c r="S396" s="11">
        <v>0.23456018518518518</v>
      </c>
      <c r="T396" s="12" t="s">
        <v>130</v>
      </c>
      <c r="U396" s="12"/>
      <c r="V396" s="11">
        <f t="shared" si="136"/>
        <v>0.2333912037037037</v>
      </c>
      <c r="W396" s="11"/>
      <c r="X396" s="11"/>
      <c r="Y396" s="9"/>
      <c r="Z396" s="11">
        <f t="shared" si="123"/>
        <v>0.77104166666666663</v>
      </c>
      <c r="AA396" s="56"/>
      <c r="AB396" s="56"/>
      <c r="AC396" s="202"/>
      <c r="AD396" s="202"/>
      <c r="AE396" s="113">
        <v>0.87268518518518512</v>
      </c>
      <c r="AF396" s="111">
        <v>25386</v>
      </c>
      <c r="AG396" s="123">
        <f t="shared" si="137"/>
        <v>1.5760879629629629</v>
      </c>
      <c r="AH396" s="125">
        <f t="shared" si="138"/>
        <v>0.99553240740740734</v>
      </c>
      <c r="AI396" s="5">
        <f t="shared" si="119"/>
        <v>5.6022867609786404</v>
      </c>
      <c r="AJ396">
        <f t="shared" si="124"/>
        <v>5</v>
      </c>
      <c r="AK396">
        <f t="shared" si="125"/>
        <v>36</v>
      </c>
      <c r="AL396">
        <f t="shared" si="126"/>
        <v>5</v>
      </c>
      <c r="AM396" s="7">
        <f t="shared" si="127"/>
        <v>0.2333912037037037</v>
      </c>
      <c r="AN396" s="5">
        <f t="shared" si="120"/>
        <v>18.506506060047251</v>
      </c>
      <c r="AO396">
        <f t="shared" si="128"/>
        <v>18</v>
      </c>
      <c r="AP396">
        <f t="shared" si="129"/>
        <v>30</v>
      </c>
      <c r="AQ396">
        <f t="shared" si="130"/>
        <v>18</v>
      </c>
      <c r="AR396" s="7">
        <f t="shared" si="131"/>
        <v>0.77104166666666663</v>
      </c>
    </row>
    <row r="397" spans="1:47" ht="61" thickBot="1" x14ac:dyDescent="0.3">
      <c r="A397" s="115">
        <f t="shared" si="133"/>
        <v>327</v>
      </c>
      <c r="B397" s="50">
        <f t="shared" si="132"/>
        <v>186</v>
      </c>
      <c r="C397" s="39"/>
      <c r="D397" s="161">
        <v>-1004</v>
      </c>
      <c r="E397" s="161"/>
      <c r="F397" s="35">
        <v>43621</v>
      </c>
      <c r="G397" s="9">
        <f t="shared" si="121"/>
        <v>6</v>
      </c>
      <c r="H397" s="9">
        <f t="shared" si="122"/>
        <v>5</v>
      </c>
      <c r="I397" s="94" t="str">
        <f t="shared" si="113"/>
        <v>PM Friday</v>
      </c>
      <c r="J397" s="38" t="s">
        <v>18</v>
      </c>
      <c r="K397" s="9" t="str">
        <f t="shared" si="139"/>
        <v>Day 7</v>
      </c>
      <c r="L397" s="8" t="s">
        <v>24</v>
      </c>
      <c r="M397" s="51">
        <v>0.88611111111111107</v>
      </c>
      <c r="N397" s="10" t="str">
        <f t="shared" si="134"/>
        <v/>
      </c>
      <c r="O397" s="10">
        <f t="shared" si="135"/>
        <v>0.77222222222222214</v>
      </c>
      <c r="P397" s="9"/>
      <c r="Q397" s="11"/>
      <c r="R397" s="12"/>
      <c r="S397" s="11">
        <v>0.23458333333333334</v>
      </c>
      <c r="T397" s="12" t="s">
        <v>130</v>
      </c>
      <c r="U397" s="12"/>
      <c r="V397" s="11">
        <f t="shared" si="136"/>
        <v>0.25284722222222222</v>
      </c>
      <c r="W397" s="11"/>
      <c r="X397" s="11"/>
      <c r="Y397" s="9"/>
      <c r="Z397" s="11">
        <f t="shared" si="123"/>
        <v>0.73353009259259261</v>
      </c>
      <c r="AA397" s="57"/>
      <c r="AB397" s="57">
        <v>0.7322685185185186</v>
      </c>
      <c r="AC397" s="202"/>
      <c r="AD397" s="202"/>
      <c r="AE397" s="113">
        <v>0.19804398148148147</v>
      </c>
      <c r="AF397" s="111">
        <v>25379</v>
      </c>
      <c r="AG397" s="123">
        <f t="shared" si="137"/>
        <v>0.90083333333333315</v>
      </c>
      <c r="AH397" s="125">
        <f t="shared" si="138"/>
        <v>1.4722222222222081E-2</v>
      </c>
      <c r="AI397" s="5">
        <f t="shared" si="119"/>
        <v>6.06890606783836</v>
      </c>
      <c r="AJ397">
        <f t="shared" si="124"/>
        <v>6</v>
      </c>
      <c r="AK397">
        <f t="shared" si="125"/>
        <v>4</v>
      </c>
      <c r="AL397">
        <f t="shared" si="126"/>
        <v>6</v>
      </c>
      <c r="AM397" s="7">
        <f t="shared" si="127"/>
        <v>0.25284722222222222</v>
      </c>
      <c r="AN397" s="5">
        <f t="shared" si="120"/>
        <v>17.608834953072041</v>
      </c>
      <c r="AO397">
        <f t="shared" si="128"/>
        <v>17</v>
      </c>
      <c r="AP397">
        <f t="shared" si="129"/>
        <v>36</v>
      </c>
      <c r="AQ397">
        <f t="shared" si="130"/>
        <v>17</v>
      </c>
      <c r="AR397" s="7">
        <f t="shared" si="131"/>
        <v>0.73353009259259261</v>
      </c>
    </row>
    <row r="398" spans="1:47" ht="17" thickBot="1" x14ac:dyDescent="0.3">
      <c r="A398" s="115">
        <f t="shared" si="133"/>
        <v>328</v>
      </c>
      <c r="B398" s="50">
        <f t="shared" si="132"/>
        <v>187</v>
      </c>
      <c r="C398" s="39"/>
      <c r="D398" s="161">
        <v>-1004</v>
      </c>
      <c r="E398" s="161"/>
      <c r="F398" s="35">
        <v>43651</v>
      </c>
      <c r="G398" s="9">
        <f t="shared" si="121"/>
        <v>7</v>
      </c>
      <c r="H398" s="9">
        <f t="shared" si="122"/>
        <v>5</v>
      </c>
      <c r="I398" s="94" t="str">
        <f t="shared" ref="I398:I461" si="140">IF(AND(K398="Day 6",N398&lt;&gt;""),"AM 6th Day",IF(AND(K398="Day 7",N398&lt;&gt;""),"AM 7th Day",IF(AND(J398="Thu",N398=""),"PM Friday",IF(AND(J398="Fri",N398=""),"PM Saturday",""))))</f>
        <v/>
      </c>
      <c r="J398" s="38" t="s">
        <v>20</v>
      </c>
      <c r="K398" s="9" t="str">
        <f t="shared" si="139"/>
        <v>Day 1</v>
      </c>
      <c r="L398" s="8" t="s">
        <v>24</v>
      </c>
      <c r="M398" s="51">
        <v>0.18263888888888891</v>
      </c>
      <c r="N398" s="10">
        <f t="shared" si="134"/>
        <v>6.8750000000000019E-2</v>
      </c>
      <c r="O398" s="10" t="str">
        <f t="shared" si="135"/>
        <v/>
      </c>
      <c r="P398" s="9"/>
      <c r="Q398" s="11"/>
      <c r="R398" s="12" t="s">
        <v>130</v>
      </c>
      <c r="S398" s="11">
        <v>0.27096064814814813</v>
      </c>
      <c r="T398" s="12" t="s">
        <v>130</v>
      </c>
      <c r="U398" s="12"/>
      <c r="V398" s="11">
        <f t="shared" si="136"/>
        <v>0.25770833333333332</v>
      </c>
      <c r="W398" s="11"/>
      <c r="X398" s="11"/>
      <c r="Y398" s="9"/>
      <c r="Z398" s="11">
        <f t="shared" si="123"/>
        <v>0.73144675925925917</v>
      </c>
      <c r="AA398" s="56"/>
      <c r="AB398" s="56"/>
      <c r="AC398" s="202"/>
      <c r="AD398" s="202"/>
      <c r="AE398" s="113">
        <v>0.4772569444444445</v>
      </c>
      <c r="AF398" s="111">
        <v>25377</v>
      </c>
      <c r="AG398" s="123">
        <f t="shared" si="137"/>
        <v>1.1800694444444446</v>
      </c>
      <c r="AH398" s="125">
        <f t="shared" si="138"/>
        <v>0.99743055555555571</v>
      </c>
      <c r="AI398" s="5">
        <f t="shared" si="119"/>
        <v>6.1964781492586871</v>
      </c>
      <c r="AJ398">
        <f t="shared" si="124"/>
        <v>6</v>
      </c>
      <c r="AK398">
        <f t="shared" si="125"/>
        <v>11</v>
      </c>
      <c r="AL398">
        <f t="shared" si="126"/>
        <v>6</v>
      </c>
      <c r="AM398" s="7">
        <f t="shared" si="127"/>
        <v>0.25770833333333332</v>
      </c>
      <c r="AN398" s="5">
        <f t="shared" si="120"/>
        <v>17.557168019898587</v>
      </c>
      <c r="AO398">
        <f t="shared" si="128"/>
        <v>17</v>
      </c>
      <c r="AP398">
        <f t="shared" si="129"/>
        <v>33</v>
      </c>
      <c r="AQ398">
        <f t="shared" si="130"/>
        <v>17</v>
      </c>
      <c r="AR398" s="7">
        <f t="shared" si="131"/>
        <v>0.73144675925925917</v>
      </c>
    </row>
    <row r="399" spans="1:47" ht="17" thickBot="1" x14ac:dyDescent="0.3">
      <c r="A399" s="115">
        <f t="shared" si="133"/>
        <v>329</v>
      </c>
      <c r="B399" s="50">
        <f t="shared" si="132"/>
        <v>188</v>
      </c>
      <c r="C399" s="39"/>
      <c r="D399" s="161">
        <v>-1004</v>
      </c>
      <c r="E399" s="161"/>
      <c r="F399" s="35">
        <v>43798</v>
      </c>
      <c r="G399" s="9">
        <f t="shared" si="121"/>
        <v>11</v>
      </c>
      <c r="H399" s="9">
        <f t="shared" si="122"/>
        <v>29</v>
      </c>
      <c r="I399" s="94" t="str">
        <f t="shared" si="140"/>
        <v/>
      </c>
      <c r="J399" s="38" t="s">
        <v>20</v>
      </c>
      <c r="K399" s="9" t="str">
        <f t="shared" si="139"/>
        <v>Day 2</v>
      </c>
      <c r="L399" s="8" t="s">
        <v>24</v>
      </c>
      <c r="M399" s="51">
        <v>0.75624999999999998</v>
      </c>
      <c r="N399" s="10" t="str">
        <f t="shared" si="134"/>
        <v/>
      </c>
      <c r="O399" s="10">
        <f t="shared" si="135"/>
        <v>0.64236111111111105</v>
      </c>
      <c r="P399" s="9"/>
      <c r="Q399" s="11"/>
      <c r="R399" s="12"/>
      <c r="S399" s="11">
        <v>0.21666666666666667</v>
      </c>
      <c r="T399" s="12" t="s">
        <v>130</v>
      </c>
      <c r="U399" s="12"/>
      <c r="V399" s="11">
        <f t="shared" si="136"/>
        <v>0.2285300925925926</v>
      </c>
      <c r="W399" s="11"/>
      <c r="X399" s="11"/>
      <c r="Y399" s="9"/>
      <c r="Z399" s="11">
        <f t="shared" si="123"/>
        <v>0.75576388888888879</v>
      </c>
      <c r="AA399" s="56"/>
      <c r="AB399" s="56"/>
      <c r="AC399" s="202"/>
      <c r="AD399" s="202"/>
      <c r="AE399" s="113">
        <v>6.7094907407407409E-2</v>
      </c>
      <c r="AF399" s="111">
        <v>25370</v>
      </c>
      <c r="AG399" s="123">
        <f t="shared" si="137"/>
        <v>0.76998842592592598</v>
      </c>
      <c r="AH399" s="125">
        <f t="shared" si="138"/>
        <v>1.3738425925926001E-2</v>
      </c>
      <c r="AI399" s="5">
        <f t="shared" si="119"/>
        <v>5.4995661661090507</v>
      </c>
      <c r="AJ399">
        <f t="shared" si="124"/>
        <v>5</v>
      </c>
      <c r="AK399">
        <f t="shared" si="125"/>
        <v>29</v>
      </c>
      <c r="AL399">
        <f t="shared" si="126"/>
        <v>5</v>
      </c>
      <c r="AM399" s="7">
        <f t="shared" si="127"/>
        <v>0.2285300925925926</v>
      </c>
      <c r="AN399" s="5">
        <f t="shared" si="120"/>
        <v>18.143467812010691</v>
      </c>
      <c r="AO399">
        <f t="shared" si="128"/>
        <v>18</v>
      </c>
      <c r="AP399">
        <f t="shared" si="129"/>
        <v>8</v>
      </c>
      <c r="AQ399">
        <f t="shared" si="130"/>
        <v>18</v>
      </c>
      <c r="AR399" s="7">
        <f t="shared" si="131"/>
        <v>0.75576388888888879</v>
      </c>
    </row>
    <row r="400" spans="1:47" ht="17" thickBot="1" x14ac:dyDescent="0.3">
      <c r="A400" s="115">
        <f t="shared" si="133"/>
        <v>330</v>
      </c>
      <c r="B400" s="50">
        <f t="shared" si="132"/>
        <v>189</v>
      </c>
      <c r="C400" s="39"/>
      <c r="D400" s="161">
        <v>-1003</v>
      </c>
      <c r="E400" s="161"/>
      <c r="F400" s="35">
        <v>43611</v>
      </c>
      <c r="G400" s="9">
        <f t="shared" si="121"/>
        <v>5</v>
      </c>
      <c r="H400" s="9">
        <f t="shared" si="122"/>
        <v>26</v>
      </c>
      <c r="I400" s="94" t="str">
        <f t="shared" si="140"/>
        <v/>
      </c>
      <c r="J400" s="38" t="s">
        <v>16</v>
      </c>
      <c r="K400" s="9" t="str">
        <f t="shared" si="139"/>
        <v>Day 4</v>
      </c>
      <c r="L400" s="14" t="s">
        <v>19</v>
      </c>
      <c r="M400" s="51">
        <v>0.54791666666666672</v>
      </c>
      <c r="N400" s="17">
        <f t="shared" si="134"/>
        <v>0.43402777777777785</v>
      </c>
      <c r="O400" s="10" t="str">
        <f t="shared" si="135"/>
        <v/>
      </c>
      <c r="P400" s="9"/>
      <c r="Q400" s="11"/>
      <c r="R400" s="12"/>
      <c r="S400" s="11">
        <v>0.24883101851851852</v>
      </c>
      <c r="T400" s="12" t="s">
        <v>130</v>
      </c>
      <c r="U400" s="12"/>
      <c r="V400" s="11">
        <f t="shared" si="136"/>
        <v>0.25145833333333334</v>
      </c>
      <c r="W400" s="11"/>
      <c r="X400" s="11"/>
      <c r="Y400" s="9"/>
      <c r="Z400" s="11">
        <f t="shared" si="123"/>
        <v>0.73630787037037038</v>
      </c>
      <c r="AA400" s="56"/>
      <c r="AB400" s="56"/>
      <c r="AC400" s="202"/>
      <c r="AD400" s="202"/>
      <c r="AE400" s="113">
        <v>0.85487268518518522</v>
      </c>
      <c r="AF400" s="111">
        <v>25362</v>
      </c>
      <c r="AG400" s="123">
        <f t="shared" si="137"/>
        <v>1.5578587962962964</v>
      </c>
      <c r="AH400" s="125">
        <f t="shared" si="138"/>
        <v>1.0099421296296298</v>
      </c>
      <c r="AI400" s="5">
        <f t="shared" si="119"/>
        <v>6.0443493262181081</v>
      </c>
      <c r="AJ400">
        <f t="shared" si="124"/>
        <v>6</v>
      </c>
      <c r="AK400">
        <f t="shared" si="125"/>
        <v>2</v>
      </c>
      <c r="AL400">
        <f t="shared" si="126"/>
        <v>6</v>
      </c>
      <c r="AM400" s="7">
        <f t="shared" si="127"/>
        <v>0.25145833333333334</v>
      </c>
      <c r="AN400" s="5">
        <f t="shared" si="120"/>
        <v>17.67910588982809</v>
      </c>
      <c r="AO400">
        <f t="shared" si="128"/>
        <v>17</v>
      </c>
      <c r="AP400">
        <f t="shared" si="129"/>
        <v>40</v>
      </c>
      <c r="AQ400">
        <f t="shared" si="130"/>
        <v>17</v>
      </c>
      <c r="AR400" s="7">
        <f t="shared" si="131"/>
        <v>0.73630787037037038</v>
      </c>
    </row>
    <row r="401" spans="1:44" ht="17" thickBot="1" x14ac:dyDescent="0.3">
      <c r="A401" s="115">
        <f t="shared" si="133"/>
        <v>331</v>
      </c>
      <c r="B401" s="50">
        <f t="shared" si="132"/>
        <v>190</v>
      </c>
      <c r="C401" s="9">
        <v>87</v>
      </c>
      <c r="D401" s="161">
        <v>-1003</v>
      </c>
      <c r="E401" s="161"/>
      <c r="F401" s="35">
        <v>43787</v>
      </c>
      <c r="G401" s="9">
        <f t="shared" si="121"/>
        <v>11</v>
      </c>
      <c r="H401" s="9">
        <f t="shared" si="122"/>
        <v>18</v>
      </c>
      <c r="I401" s="94" t="str">
        <f t="shared" si="140"/>
        <v/>
      </c>
      <c r="J401" s="9" t="s">
        <v>28</v>
      </c>
      <c r="K401" s="9" t="str">
        <f t="shared" si="139"/>
        <v>Day 6</v>
      </c>
      <c r="L401" s="14" t="s">
        <v>17</v>
      </c>
      <c r="M401" s="51">
        <v>0.96250000000000002</v>
      </c>
      <c r="N401" s="10" t="str">
        <f t="shared" si="134"/>
        <v/>
      </c>
      <c r="O401" s="17">
        <f t="shared" si="135"/>
        <v>0.84861111111111109</v>
      </c>
      <c r="P401" s="9"/>
      <c r="Q401" s="11"/>
      <c r="R401" s="12"/>
      <c r="S401" s="11">
        <v>0.20957175925925928</v>
      </c>
      <c r="T401" s="12" t="s">
        <v>130</v>
      </c>
      <c r="U401" s="12"/>
      <c r="V401" s="11">
        <f t="shared" si="136"/>
        <v>0.23130787037037037</v>
      </c>
      <c r="W401" s="11"/>
      <c r="X401" s="11"/>
      <c r="Y401" s="9"/>
      <c r="Z401" s="11">
        <f t="shared" si="123"/>
        <v>0.75298611111111102</v>
      </c>
      <c r="AA401" s="51"/>
      <c r="AB401" s="51">
        <v>0.75555555555555554</v>
      </c>
      <c r="AC401" s="202"/>
      <c r="AD401" s="202"/>
      <c r="AE401" s="113">
        <v>0.26907407407407408</v>
      </c>
      <c r="AF401" s="111">
        <v>25353</v>
      </c>
      <c r="AG401" s="123">
        <f t="shared" si="137"/>
        <v>0.97216435185185179</v>
      </c>
      <c r="AH401" s="125">
        <f t="shared" si="138"/>
        <v>9.6643518518517713E-3</v>
      </c>
      <c r="AI401" s="5">
        <f t="shared" si="119"/>
        <v>5.5529104046826108</v>
      </c>
      <c r="AJ401">
        <f t="shared" si="124"/>
        <v>5</v>
      </c>
      <c r="AK401">
        <f t="shared" si="125"/>
        <v>33</v>
      </c>
      <c r="AL401">
        <f t="shared" si="126"/>
        <v>5</v>
      </c>
      <c r="AM401" s="7">
        <f t="shared" si="127"/>
        <v>0.23130787037037037</v>
      </c>
      <c r="AN401" s="5">
        <f t="shared" si="120"/>
        <v>18.072493618778743</v>
      </c>
      <c r="AO401">
        <f t="shared" si="128"/>
        <v>18</v>
      </c>
      <c r="AP401">
        <f t="shared" si="129"/>
        <v>4</v>
      </c>
      <c r="AQ401">
        <f t="shared" si="130"/>
        <v>18</v>
      </c>
      <c r="AR401" s="7">
        <f t="shared" si="131"/>
        <v>0.75298611111111102</v>
      </c>
    </row>
    <row r="402" spans="1:44" ht="147" customHeight="1" thickBot="1" x14ac:dyDescent="0.3">
      <c r="A402" s="311">
        <f t="shared" si="133"/>
        <v>332</v>
      </c>
      <c r="B402" s="212">
        <f t="shared" si="132"/>
        <v>191</v>
      </c>
      <c r="C402" s="161">
        <v>88</v>
      </c>
      <c r="D402" s="161">
        <v>-1002</v>
      </c>
      <c r="E402" s="161"/>
      <c r="F402" s="213">
        <v>43600</v>
      </c>
      <c r="G402" s="161">
        <f t="shared" si="121"/>
        <v>5</v>
      </c>
      <c r="H402" s="161">
        <f t="shared" si="122"/>
        <v>15</v>
      </c>
      <c r="I402" s="94" t="str">
        <f t="shared" si="140"/>
        <v/>
      </c>
      <c r="J402" s="161" t="s">
        <v>20</v>
      </c>
      <c r="K402" s="9" t="str">
        <f t="shared" si="139"/>
        <v>Day 2</v>
      </c>
      <c r="L402" s="165" t="s">
        <v>17</v>
      </c>
      <c r="M402" s="214">
        <v>0.97083333333333333</v>
      </c>
      <c r="N402" s="10" t="str">
        <f t="shared" ref="N402:N411" si="141">IF((M402-$AF$46)&gt;$AG$48,IF((M402-$AF$46)&lt;$AG$46,M402-$AF$46,""),"")</f>
        <v/>
      </c>
      <c r="O402" s="233">
        <f t="shared" si="135"/>
        <v>0.8569444444444444</v>
      </c>
      <c r="P402" s="161" t="s">
        <v>79</v>
      </c>
      <c r="Q402" s="160"/>
      <c r="R402" s="162"/>
      <c r="S402" s="160">
        <v>0.23343749999999999</v>
      </c>
      <c r="T402" s="162" t="s">
        <v>130</v>
      </c>
      <c r="U402" s="12"/>
      <c r="V402" s="160">
        <f t="shared" si="136"/>
        <v>0.2507638888888889</v>
      </c>
      <c r="W402" s="11"/>
      <c r="X402" s="11"/>
      <c r="Y402" s="161"/>
      <c r="Z402" s="160">
        <f t="shared" si="123"/>
        <v>0.74047453703703703</v>
      </c>
      <c r="AA402" s="222">
        <v>0.73664351851851861</v>
      </c>
      <c r="AB402" s="214">
        <v>0.73749999999999993</v>
      </c>
      <c r="AC402" s="202"/>
      <c r="AD402" s="202"/>
      <c r="AE402" s="113">
        <v>0.27350694444444446</v>
      </c>
      <c r="AF402" s="111">
        <v>25344</v>
      </c>
      <c r="AG402" s="123">
        <f t="shared" si="137"/>
        <v>0.97670138888888891</v>
      </c>
      <c r="AH402" s="125">
        <f t="shared" si="138"/>
        <v>5.8680555555555847E-3</v>
      </c>
      <c r="AI402" s="5">
        <f t="shared" si="119"/>
        <v>6.0313907653843239</v>
      </c>
      <c r="AJ402">
        <f t="shared" si="124"/>
        <v>6</v>
      </c>
      <c r="AK402">
        <f t="shared" si="125"/>
        <v>1</v>
      </c>
      <c r="AL402">
        <f t="shared" si="126"/>
        <v>6</v>
      </c>
      <c r="AM402" s="7">
        <f t="shared" si="127"/>
        <v>0.2507638888888889</v>
      </c>
      <c r="AN402" s="5">
        <f t="shared" si="120"/>
        <v>17.782576350166327</v>
      </c>
      <c r="AO402">
        <f t="shared" si="128"/>
        <v>17</v>
      </c>
      <c r="AP402">
        <f t="shared" si="129"/>
        <v>46</v>
      </c>
      <c r="AQ402">
        <f t="shared" si="130"/>
        <v>17</v>
      </c>
      <c r="AR402" s="7">
        <f t="shared" si="131"/>
        <v>0.74047453703703703</v>
      </c>
    </row>
    <row r="403" spans="1:44" ht="15" customHeight="1" thickBot="1" x14ac:dyDescent="0.3">
      <c r="A403" s="313"/>
      <c r="B403" s="212"/>
      <c r="C403" s="161"/>
      <c r="D403" s="161"/>
      <c r="E403" s="161"/>
      <c r="F403" s="213"/>
      <c r="G403" s="161"/>
      <c r="H403" s="161"/>
      <c r="I403" s="94" t="str">
        <f t="shared" si="140"/>
        <v/>
      </c>
      <c r="J403" s="161"/>
      <c r="K403" s="9" t="str">
        <f t="shared" si="139"/>
        <v/>
      </c>
      <c r="L403" s="165"/>
      <c r="M403" s="214"/>
      <c r="N403" s="10" t="str">
        <f t="shared" si="141"/>
        <v/>
      </c>
      <c r="O403" s="233"/>
      <c r="P403" s="161"/>
      <c r="Q403" s="160"/>
      <c r="R403" s="162"/>
      <c r="S403" s="160"/>
      <c r="T403" s="162"/>
      <c r="U403" s="12"/>
      <c r="V403" s="160"/>
      <c r="W403" s="11"/>
      <c r="X403" s="11"/>
      <c r="Y403" s="161"/>
      <c r="Z403" s="160"/>
      <c r="AA403" s="222"/>
      <c r="AB403" s="214"/>
      <c r="AC403" s="202"/>
      <c r="AD403" s="202"/>
      <c r="AG403" s="123">
        <f t="shared" si="137"/>
        <v>1</v>
      </c>
      <c r="AH403" s="125">
        <f t="shared" si="138"/>
        <v>1</v>
      </c>
      <c r="AI403" s="5">
        <f t="shared" si="119"/>
        <v>5.4462521825114374</v>
      </c>
      <c r="AJ403">
        <f t="shared" si="124"/>
        <v>5</v>
      </c>
      <c r="AK403">
        <f t="shared" si="125"/>
        <v>26</v>
      </c>
      <c r="AL403">
        <f t="shared" si="126"/>
        <v>5</v>
      </c>
      <c r="AM403" s="7">
        <f t="shared" si="127"/>
        <v>0.22644675925925925</v>
      </c>
      <c r="AN403" s="5">
        <f t="shared" si="120"/>
        <v>18.170125328278594</v>
      </c>
      <c r="AO403">
        <f t="shared" si="128"/>
        <v>18</v>
      </c>
      <c r="AP403">
        <f t="shared" si="129"/>
        <v>10</v>
      </c>
      <c r="AQ403">
        <f t="shared" si="130"/>
        <v>18</v>
      </c>
      <c r="AR403" s="7">
        <f t="shared" si="131"/>
        <v>0.75715277777777779</v>
      </c>
    </row>
    <row r="404" spans="1:44" ht="15.75" customHeight="1" thickBot="1" x14ac:dyDescent="0.3">
      <c r="A404" s="312"/>
      <c r="B404" s="212"/>
      <c r="C404" s="161"/>
      <c r="D404" s="161"/>
      <c r="E404" s="161"/>
      <c r="F404" s="213"/>
      <c r="G404" s="161"/>
      <c r="H404" s="161"/>
      <c r="I404" s="94" t="str">
        <f t="shared" si="140"/>
        <v/>
      </c>
      <c r="J404" s="161"/>
      <c r="K404" s="9" t="str">
        <f t="shared" si="139"/>
        <v/>
      </c>
      <c r="L404" s="165"/>
      <c r="M404" s="214"/>
      <c r="N404" s="10" t="str">
        <f t="shared" si="141"/>
        <v/>
      </c>
      <c r="O404" s="233"/>
      <c r="P404" s="161"/>
      <c r="Q404" s="160"/>
      <c r="R404" s="162"/>
      <c r="S404" s="160"/>
      <c r="T404" s="162"/>
      <c r="U404" s="12"/>
      <c r="V404" s="160"/>
      <c r="W404" s="11"/>
      <c r="X404" s="11"/>
      <c r="Y404" s="161"/>
      <c r="Z404" s="160"/>
      <c r="AA404" s="222"/>
      <c r="AB404" s="214"/>
      <c r="AC404" s="202"/>
      <c r="AD404" s="202"/>
      <c r="AG404" s="123">
        <f t="shared" si="137"/>
        <v>1</v>
      </c>
      <c r="AH404" s="125">
        <f t="shared" si="138"/>
        <v>1</v>
      </c>
      <c r="AI404" s="5">
        <f t="shared" si="119"/>
        <v>5.4462521825114374</v>
      </c>
      <c r="AJ404">
        <f t="shared" si="124"/>
        <v>5</v>
      </c>
      <c r="AK404">
        <f t="shared" si="125"/>
        <v>26</v>
      </c>
      <c r="AL404">
        <f t="shared" si="126"/>
        <v>5</v>
      </c>
      <c r="AM404" s="7">
        <f t="shared" si="127"/>
        <v>0.22644675925925925</v>
      </c>
      <c r="AN404" s="5">
        <f t="shared" si="120"/>
        <v>18.170125328278594</v>
      </c>
      <c r="AO404">
        <f t="shared" si="128"/>
        <v>18</v>
      </c>
      <c r="AP404">
        <f t="shared" si="129"/>
        <v>10</v>
      </c>
      <c r="AQ404">
        <f t="shared" si="130"/>
        <v>18</v>
      </c>
      <c r="AR404" s="7">
        <f t="shared" si="131"/>
        <v>0.75715277777777779</v>
      </c>
    </row>
    <row r="405" spans="1:44" ht="17" thickBot="1" x14ac:dyDescent="0.3">
      <c r="A405" s="115">
        <f>A402+1</f>
        <v>333</v>
      </c>
      <c r="B405" s="50">
        <f>B402+1</f>
        <v>192</v>
      </c>
      <c r="C405" s="39"/>
      <c r="D405" s="161">
        <v>-1002</v>
      </c>
      <c r="E405" s="161"/>
      <c r="F405" s="35">
        <v>43777</v>
      </c>
      <c r="G405" s="9">
        <f t="shared" si="121"/>
        <v>11</v>
      </c>
      <c r="H405" s="9">
        <f t="shared" si="122"/>
        <v>8</v>
      </c>
      <c r="I405" s="94" t="str">
        <f t="shared" si="140"/>
        <v/>
      </c>
      <c r="J405" s="38" t="s">
        <v>25</v>
      </c>
      <c r="K405" s="9" t="str">
        <f t="shared" si="139"/>
        <v>Day 3</v>
      </c>
      <c r="L405" s="14" t="s">
        <v>17</v>
      </c>
      <c r="M405" s="51">
        <v>0.46597222222222223</v>
      </c>
      <c r="N405" s="17">
        <f t="shared" si="141"/>
        <v>0.35208333333333336</v>
      </c>
      <c r="O405" s="10" t="str">
        <f t="shared" ref="O405:O411" si="142">IF(($M405-$AF$46)&gt;$AG$48,IF(($M405-$AF$46)&gt;$AG$46,$M405-$AF$46,""),IF($AF$47-$AF$46+$M405+$AG$47&gt;$AG$46,($AF$47-$AF$46+$M405+$AG$47),""))</f>
        <v/>
      </c>
      <c r="P405" s="9"/>
      <c r="Q405" s="11"/>
      <c r="R405" s="12"/>
      <c r="S405" s="11">
        <v>0.22939814814814816</v>
      </c>
      <c r="T405" s="12" t="s">
        <v>130</v>
      </c>
      <c r="U405" s="12"/>
      <c r="V405" s="11">
        <f t="shared" ref="V405:V411" si="143">AM405</f>
        <v>0.23408564814814814</v>
      </c>
      <c r="W405" s="11"/>
      <c r="X405" s="11"/>
      <c r="Y405" s="56"/>
      <c r="Z405" s="11">
        <f t="shared" si="123"/>
        <v>0.75090277777777781</v>
      </c>
      <c r="AA405" s="9"/>
      <c r="AB405" s="9"/>
      <c r="AC405" s="202"/>
      <c r="AD405" s="202"/>
      <c r="AE405" s="113">
        <v>0.76543981481481482</v>
      </c>
      <c r="AF405" s="111">
        <v>25335</v>
      </c>
      <c r="AG405" s="123">
        <f t="shared" si="137"/>
        <v>1.468738425925926</v>
      </c>
      <c r="AH405" s="125">
        <f t="shared" si="138"/>
        <v>1.0027662037037037</v>
      </c>
      <c r="AI405" s="5">
        <f t="shared" si="119"/>
        <v>5.6267603304369826</v>
      </c>
      <c r="AJ405">
        <f t="shared" si="124"/>
        <v>5</v>
      </c>
      <c r="AK405">
        <f t="shared" si="125"/>
        <v>37</v>
      </c>
      <c r="AL405">
        <f t="shared" si="126"/>
        <v>5</v>
      </c>
      <c r="AM405" s="7">
        <f t="shared" si="127"/>
        <v>0.23408564814814814</v>
      </c>
      <c r="AN405" s="5">
        <f t="shared" si="120"/>
        <v>18.024115427391422</v>
      </c>
      <c r="AO405">
        <f t="shared" si="128"/>
        <v>18</v>
      </c>
      <c r="AP405">
        <f t="shared" si="129"/>
        <v>1</v>
      </c>
      <c r="AQ405">
        <f t="shared" si="130"/>
        <v>18</v>
      </c>
      <c r="AR405" s="7">
        <f t="shared" si="131"/>
        <v>0.75090277777777781</v>
      </c>
    </row>
    <row r="406" spans="1:44" ht="61" thickBot="1" x14ac:dyDescent="0.3">
      <c r="A406" s="115">
        <f t="shared" si="133"/>
        <v>334</v>
      </c>
      <c r="B406" s="50">
        <f t="shared" si="132"/>
        <v>193</v>
      </c>
      <c r="C406" s="39"/>
      <c r="D406" s="161">
        <v>-1001</v>
      </c>
      <c r="E406" s="161"/>
      <c r="F406" s="35">
        <v>43590</v>
      </c>
      <c r="G406" s="9">
        <f t="shared" si="121"/>
        <v>5</v>
      </c>
      <c r="H406" s="9">
        <f t="shared" si="122"/>
        <v>5</v>
      </c>
      <c r="I406" s="94" t="str">
        <f t="shared" si="140"/>
        <v>PM Friday</v>
      </c>
      <c r="J406" s="38" t="s">
        <v>18</v>
      </c>
      <c r="K406" s="9" t="str">
        <f t="shared" si="139"/>
        <v>Day 7</v>
      </c>
      <c r="L406" s="8" t="s">
        <v>24</v>
      </c>
      <c r="M406" s="51">
        <v>0.10486111111111111</v>
      </c>
      <c r="N406" s="10" t="str">
        <f t="shared" si="141"/>
        <v/>
      </c>
      <c r="O406" s="10">
        <f t="shared" si="142"/>
        <v>0.99165509259259244</v>
      </c>
      <c r="P406" s="9"/>
      <c r="Q406" s="11"/>
      <c r="R406" s="12"/>
      <c r="S406" s="11">
        <v>0.26362268518518517</v>
      </c>
      <c r="T406" s="12" t="s">
        <v>130</v>
      </c>
      <c r="U406" s="12"/>
      <c r="V406" s="11">
        <f t="shared" si="143"/>
        <v>0.2507638888888889</v>
      </c>
      <c r="W406" s="11"/>
      <c r="X406" s="11"/>
      <c r="Y406" s="9"/>
      <c r="Z406" s="11">
        <f t="shared" si="123"/>
        <v>0.74533564814814823</v>
      </c>
      <c r="AA406" s="56"/>
      <c r="AB406" s="56"/>
      <c r="AC406" s="202"/>
      <c r="AD406" s="202"/>
      <c r="AE406" s="113">
        <v>0.39910879629629631</v>
      </c>
      <c r="AF406" s="111">
        <v>25327</v>
      </c>
      <c r="AG406" s="123">
        <f t="shared" si="137"/>
        <v>1.1025</v>
      </c>
      <c r="AH406" s="125">
        <f t="shared" si="138"/>
        <v>0.99763888888888896</v>
      </c>
      <c r="AI406" s="5">
        <f t="shared" si="119"/>
        <v>6.0302682782882604</v>
      </c>
      <c r="AJ406">
        <f t="shared" si="124"/>
        <v>6</v>
      </c>
      <c r="AK406">
        <f t="shared" si="125"/>
        <v>1</v>
      </c>
      <c r="AL406">
        <f t="shared" si="126"/>
        <v>6</v>
      </c>
      <c r="AM406" s="7">
        <f t="shared" si="127"/>
        <v>0.2507638888888889</v>
      </c>
      <c r="AN406" s="5">
        <f t="shared" si="120"/>
        <v>17.895432116815954</v>
      </c>
      <c r="AO406">
        <f t="shared" si="128"/>
        <v>17</v>
      </c>
      <c r="AP406">
        <f t="shared" si="129"/>
        <v>53</v>
      </c>
      <c r="AQ406">
        <f t="shared" si="130"/>
        <v>17</v>
      </c>
      <c r="AR406" s="7">
        <f t="shared" si="131"/>
        <v>0.74533564814814823</v>
      </c>
    </row>
    <row r="407" spans="1:44" ht="17" thickBot="1" x14ac:dyDescent="0.3">
      <c r="A407" s="115">
        <f t="shared" si="133"/>
        <v>335</v>
      </c>
      <c r="B407" s="50">
        <f t="shared" si="132"/>
        <v>194</v>
      </c>
      <c r="C407" s="39"/>
      <c r="D407" s="161">
        <v>-1001</v>
      </c>
      <c r="E407" s="161"/>
      <c r="F407" s="35">
        <v>43767</v>
      </c>
      <c r="G407" s="9">
        <f t="shared" si="121"/>
        <v>10</v>
      </c>
      <c r="H407" s="9">
        <f t="shared" si="122"/>
        <v>29</v>
      </c>
      <c r="I407" s="94" t="str">
        <f t="shared" si="140"/>
        <v/>
      </c>
      <c r="J407" s="38" t="s">
        <v>20</v>
      </c>
      <c r="K407" s="9" t="str">
        <f t="shared" si="139"/>
        <v>Day 1</v>
      </c>
      <c r="L407" s="8" t="s">
        <v>24</v>
      </c>
      <c r="M407" s="51">
        <v>0.11666666666666665</v>
      </c>
      <c r="N407" s="10">
        <f t="shared" si="141"/>
        <v>2.7777777777777679E-3</v>
      </c>
      <c r="O407" s="10" t="str">
        <f t="shared" si="142"/>
        <v/>
      </c>
      <c r="P407" s="9"/>
      <c r="Q407" s="11"/>
      <c r="R407" s="12" t="s">
        <v>130</v>
      </c>
      <c r="S407" s="11">
        <v>0.24645833333333333</v>
      </c>
      <c r="T407" s="12" t="s">
        <v>130</v>
      </c>
      <c r="U407" s="12"/>
      <c r="V407" s="11">
        <f t="shared" si="143"/>
        <v>0.23825231481481482</v>
      </c>
      <c r="W407" s="11"/>
      <c r="X407" s="11"/>
      <c r="Y407" s="9"/>
      <c r="Z407" s="11">
        <f t="shared" si="123"/>
        <v>0.74950231481481477</v>
      </c>
      <c r="AA407" s="56"/>
      <c r="AB407" s="56"/>
      <c r="AC407" s="202"/>
      <c r="AD407" s="202"/>
      <c r="AE407" s="113">
        <v>0.41196759259259258</v>
      </c>
      <c r="AF407" s="111">
        <v>25318</v>
      </c>
      <c r="AG407" s="123">
        <f t="shared" si="137"/>
        <v>1.1147685185185185</v>
      </c>
      <c r="AH407" s="125">
        <f t="shared" si="138"/>
        <v>0.99810185185185185</v>
      </c>
      <c r="AI407" s="5">
        <f t="shared" si="119"/>
        <v>5.7183801466390856</v>
      </c>
      <c r="AJ407">
        <f t="shared" si="124"/>
        <v>5</v>
      </c>
      <c r="AK407">
        <f t="shared" si="125"/>
        <v>43</v>
      </c>
      <c r="AL407">
        <f t="shared" si="126"/>
        <v>5</v>
      </c>
      <c r="AM407" s="7">
        <f t="shared" si="127"/>
        <v>0.23825231481481482</v>
      </c>
      <c r="AN407" s="5">
        <f t="shared" si="120"/>
        <v>17.988907335623828</v>
      </c>
      <c r="AO407">
        <f t="shared" si="128"/>
        <v>17</v>
      </c>
      <c r="AP407">
        <f t="shared" si="129"/>
        <v>59</v>
      </c>
      <c r="AQ407">
        <f t="shared" si="130"/>
        <v>17</v>
      </c>
      <c r="AR407" s="7">
        <f t="shared" si="131"/>
        <v>0.74950231481481477</v>
      </c>
    </row>
    <row r="408" spans="1:44" ht="17" thickBot="1" x14ac:dyDescent="0.3">
      <c r="A408" s="115">
        <f t="shared" si="133"/>
        <v>336</v>
      </c>
      <c r="B408" s="50">
        <f t="shared" si="132"/>
        <v>195</v>
      </c>
      <c r="C408" s="39"/>
      <c r="D408" s="161">
        <v>-1000</v>
      </c>
      <c r="E408" s="161"/>
      <c r="F408" s="45">
        <v>43548</v>
      </c>
      <c r="G408" s="19">
        <f t="shared" si="121"/>
        <v>3</v>
      </c>
      <c r="H408" s="19">
        <f t="shared" si="122"/>
        <v>24</v>
      </c>
      <c r="I408" s="94" t="str">
        <f t="shared" si="140"/>
        <v/>
      </c>
      <c r="J408" s="38" t="s">
        <v>20</v>
      </c>
      <c r="K408" s="9" t="str">
        <f t="shared" si="139"/>
        <v>Day 1</v>
      </c>
      <c r="L408" s="8" t="s">
        <v>24</v>
      </c>
      <c r="M408" s="51">
        <v>0.54999999999999993</v>
      </c>
      <c r="N408" s="10">
        <f t="shared" si="141"/>
        <v>0.43611111111111106</v>
      </c>
      <c r="O408" s="10" t="str">
        <f t="shared" si="142"/>
        <v/>
      </c>
      <c r="P408" s="9"/>
      <c r="Q408" s="11"/>
      <c r="R408" s="12"/>
      <c r="S408" s="11">
        <v>0.24858796296296296</v>
      </c>
      <c r="T408" s="12" t="s">
        <v>130</v>
      </c>
      <c r="U408" s="12"/>
      <c r="V408" s="11">
        <f t="shared" si="143"/>
        <v>0.25145833333333334</v>
      </c>
      <c r="W408" s="11"/>
      <c r="X408" s="11"/>
      <c r="Y408" s="9"/>
      <c r="Z408" s="11">
        <f t="shared" si="123"/>
        <v>0.76618055555555553</v>
      </c>
      <c r="AA408" s="56"/>
      <c r="AB408" s="56"/>
      <c r="AC408" s="202"/>
      <c r="AD408" s="202"/>
      <c r="AE408" s="113">
        <v>0.86070601851851858</v>
      </c>
      <c r="AF408" s="111">
        <v>25311</v>
      </c>
      <c r="AG408" s="123">
        <f t="shared" si="137"/>
        <v>1.5635879629629632</v>
      </c>
      <c r="AH408" s="125">
        <f t="shared" si="138"/>
        <v>1.0135879629629634</v>
      </c>
      <c r="AI408" s="5">
        <f t="shared" si="119"/>
        <v>6.0434907874569985</v>
      </c>
      <c r="AJ408">
        <f t="shared" si="124"/>
        <v>6</v>
      </c>
      <c r="AK408">
        <f t="shared" si="125"/>
        <v>2</v>
      </c>
      <c r="AL408">
        <f t="shared" si="126"/>
        <v>6</v>
      </c>
      <c r="AM408" s="7">
        <f t="shared" si="127"/>
        <v>0.25145833333333334</v>
      </c>
      <c r="AN408" s="5">
        <f t="shared" si="120"/>
        <v>18.398795226630355</v>
      </c>
      <c r="AO408">
        <f t="shared" si="128"/>
        <v>18</v>
      </c>
      <c r="AP408">
        <f t="shared" si="129"/>
        <v>23</v>
      </c>
      <c r="AQ408">
        <f t="shared" si="130"/>
        <v>18</v>
      </c>
      <c r="AR408" s="7">
        <f t="shared" si="131"/>
        <v>0.76618055555555553</v>
      </c>
    </row>
    <row r="409" spans="1:44" ht="17" thickBot="1" x14ac:dyDescent="0.3">
      <c r="A409" s="115">
        <f t="shared" si="133"/>
        <v>337</v>
      </c>
      <c r="B409" s="50">
        <f t="shared" si="132"/>
        <v>196</v>
      </c>
      <c r="C409" s="9">
        <v>89</v>
      </c>
      <c r="D409" s="161">
        <v>-1000</v>
      </c>
      <c r="E409" s="161"/>
      <c r="F409" s="35">
        <v>43726</v>
      </c>
      <c r="G409" s="9">
        <f t="shared" si="121"/>
        <v>9</v>
      </c>
      <c r="H409" s="9">
        <f t="shared" si="122"/>
        <v>18</v>
      </c>
      <c r="I409" s="94" t="str">
        <f t="shared" si="140"/>
        <v/>
      </c>
      <c r="J409" s="9" t="s">
        <v>16</v>
      </c>
      <c r="K409" s="9" t="str">
        <f t="shared" si="139"/>
        <v>Day 4</v>
      </c>
      <c r="L409" s="14" t="s">
        <v>19</v>
      </c>
      <c r="M409" s="51">
        <v>0.18194444444444444</v>
      </c>
      <c r="N409" s="17">
        <f t="shared" si="141"/>
        <v>6.805555555555555E-2</v>
      </c>
      <c r="O409" s="10" t="str">
        <f t="shared" si="142"/>
        <v/>
      </c>
      <c r="P409" s="9"/>
      <c r="Q409" s="11"/>
      <c r="R409" s="12" t="s">
        <v>130</v>
      </c>
      <c r="S409" s="11">
        <v>0.25644675925925925</v>
      </c>
      <c r="T409" s="12" t="s">
        <v>130</v>
      </c>
      <c r="U409" s="12"/>
      <c r="V409" s="11">
        <f t="shared" si="143"/>
        <v>0.25493055555555555</v>
      </c>
      <c r="W409" s="11"/>
      <c r="X409" s="11"/>
      <c r="Y409" s="51">
        <v>0.24513888888888888</v>
      </c>
      <c r="Z409" s="11">
        <f t="shared" si="123"/>
        <v>0.74533564814814823</v>
      </c>
      <c r="AA409" s="56"/>
      <c r="AB409" s="56"/>
      <c r="AC409" s="202"/>
      <c r="AD409" s="202"/>
      <c r="AE409" s="113">
        <v>0.49306712962962962</v>
      </c>
      <c r="AF409" s="111">
        <v>25302</v>
      </c>
      <c r="AG409" s="123">
        <f t="shared" si="137"/>
        <v>1.1960532407407407</v>
      </c>
      <c r="AH409" s="125">
        <f t="shared" si="138"/>
        <v>1.0141087962962962</v>
      </c>
      <c r="AI409" s="5">
        <f t="shared" si="119"/>
        <v>6.1180446908817236</v>
      </c>
      <c r="AJ409">
        <f t="shared" si="124"/>
        <v>6</v>
      </c>
      <c r="AK409">
        <f t="shared" si="125"/>
        <v>7</v>
      </c>
      <c r="AL409">
        <f t="shared" si="126"/>
        <v>6</v>
      </c>
      <c r="AM409" s="7">
        <f t="shared" si="127"/>
        <v>0.25493055555555555</v>
      </c>
      <c r="AN409" s="5">
        <f t="shared" si="120"/>
        <v>17.89620374113624</v>
      </c>
      <c r="AO409">
        <f t="shared" si="128"/>
        <v>17</v>
      </c>
      <c r="AP409">
        <f t="shared" si="129"/>
        <v>53</v>
      </c>
      <c r="AQ409">
        <f t="shared" si="130"/>
        <v>17</v>
      </c>
      <c r="AR409" s="7">
        <f t="shared" si="131"/>
        <v>0.74533564814814823</v>
      </c>
    </row>
    <row r="410" spans="1:44" ht="65" thickBot="1" x14ac:dyDescent="0.3">
      <c r="A410" s="115">
        <f t="shared" si="133"/>
        <v>338</v>
      </c>
      <c r="B410" s="67">
        <f t="shared" si="132"/>
        <v>197</v>
      </c>
      <c r="C410" s="8">
        <v>90</v>
      </c>
      <c r="D410" s="217">
        <v>-999</v>
      </c>
      <c r="E410" s="217"/>
      <c r="F410" s="72">
        <v>43537</v>
      </c>
      <c r="G410" s="8">
        <f t="shared" si="121"/>
        <v>3</v>
      </c>
      <c r="H410" s="8">
        <f t="shared" si="122"/>
        <v>13</v>
      </c>
      <c r="I410" s="94" t="str">
        <f t="shared" si="140"/>
        <v/>
      </c>
      <c r="J410" s="21" t="s">
        <v>28</v>
      </c>
      <c r="K410" s="21" t="str">
        <f t="shared" si="139"/>
        <v>Day 6</v>
      </c>
      <c r="L410" s="14" t="s">
        <v>17</v>
      </c>
      <c r="M410" s="51">
        <v>0.93125000000000002</v>
      </c>
      <c r="N410" s="10" t="str">
        <f t="shared" si="141"/>
        <v/>
      </c>
      <c r="O410" s="15">
        <f t="shared" si="142"/>
        <v>0.81736111111111109</v>
      </c>
      <c r="P410" s="9"/>
      <c r="Q410" s="18"/>
      <c r="R410" s="16" t="s">
        <v>211</v>
      </c>
      <c r="S410" s="18">
        <v>0.23296296296296296</v>
      </c>
      <c r="T410" s="16" t="s">
        <v>130</v>
      </c>
      <c r="U410" s="16" t="s">
        <v>148</v>
      </c>
      <c r="V410" s="11">
        <f t="shared" si="143"/>
        <v>0.2507638888888889</v>
      </c>
      <c r="W410" s="11"/>
      <c r="X410" s="11"/>
      <c r="Y410" s="9"/>
      <c r="Z410" s="11">
        <f t="shared" si="123"/>
        <v>0.77104166666666663</v>
      </c>
      <c r="AA410" s="51"/>
      <c r="AB410" s="51">
        <v>0.76111111111111107</v>
      </c>
      <c r="AC410" s="202" t="s">
        <v>212</v>
      </c>
      <c r="AD410" s="202"/>
      <c r="AE410" s="113">
        <v>0.23666666666666666</v>
      </c>
      <c r="AF410" s="111">
        <v>25293</v>
      </c>
      <c r="AG410" s="123">
        <f t="shared" si="137"/>
        <v>0.93975694444444435</v>
      </c>
      <c r="AH410" s="125">
        <f t="shared" si="138"/>
        <v>8.506944444444331E-3</v>
      </c>
      <c r="AI410" s="5">
        <f t="shared" si="119"/>
        <v>6.024252263361924</v>
      </c>
      <c r="AJ410">
        <f t="shared" si="124"/>
        <v>6</v>
      </c>
      <c r="AK410">
        <f t="shared" si="125"/>
        <v>1</v>
      </c>
      <c r="AL410">
        <f t="shared" si="126"/>
        <v>6</v>
      </c>
      <c r="AM410" s="7">
        <f t="shared" si="127"/>
        <v>0.2507638888888889</v>
      </c>
      <c r="AN410" s="5">
        <f t="shared" si="120"/>
        <v>18.510604966853634</v>
      </c>
      <c r="AO410">
        <f t="shared" si="128"/>
        <v>18</v>
      </c>
      <c r="AP410">
        <f t="shared" si="129"/>
        <v>30</v>
      </c>
      <c r="AQ410">
        <f t="shared" si="130"/>
        <v>18</v>
      </c>
      <c r="AR410" s="7">
        <f t="shared" si="131"/>
        <v>0.77104166666666663</v>
      </c>
    </row>
    <row r="411" spans="1:44" ht="108" customHeight="1" thickBot="1" x14ac:dyDescent="0.3">
      <c r="A411" s="311">
        <f t="shared" si="133"/>
        <v>339</v>
      </c>
      <c r="B411" s="230">
        <f t="shared" si="132"/>
        <v>198</v>
      </c>
      <c r="C411" s="217">
        <v>91</v>
      </c>
      <c r="D411" s="217">
        <v>-999</v>
      </c>
      <c r="E411" s="217"/>
      <c r="F411" s="223">
        <v>43715</v>
      </c>
      <c r="G411" s="217">
        <f t="shared" si="121"/>
        <v>9</v>
      </c>
      <c r="H411" s="217">
        <f t="shared" si="122"/>
        <v>7</v>
      </c>
      <c r="I411" s="94" t="str">
        <f t="shared" si="140"/>
        <v/>
      </c>
      <c r="J411" s="165" t="s">
        <v>20</v>
      </c>
      <c r="K411" s="14" t="str">
        <f t="shared" si="139"/>
        <v>Day 1</v>
      </c>
      <c r="L411" s="165" t="s">
        <v>17</v>
      </c>
      <c r="M411" s="214">
        <v>0.41805555555555557</v>
      </c>
      <c r="N411" s="227">
        <f t="shared" si="141"/>
        <v>0.3041666666666667</v>
      </c>
      <c r="O411" s="169" t="str">
        <f t="shared" si="142"/>
        <v/>
      </c>
      <c r="P411" s="165" t="s">
        <v>80</v>
      </c>
      <c r="Q411" s="163"/>
      <c r="R411" s="159" t="s">
        <v>130</v>
      </c>
      <c r="S411" s="163">
        <v>0.25453703703703706</v>
      </c>
      <c r="T411" s="159" t="s">
        <v>209</v>
      </c>
      <c r="U411" s="274" t="s">
        <v>148</v>
      </c>
      <c r="V411" s="160">
        <f t="shared" si="143"/>
        <v>0.25840277777777776</v>
      </c>
      <c r="W411" s="272"/>
      <c r="X411" s="160">
        <v>0.25383101851851853</v>
      </c>
      <c r="Y411" s="237">
        <v>0.25069444444444444</v>
      </c>
      <c r="Z411" s="160">
        <f t="shared" si="123"/>
        <v>0.74394675925925924</v>
      </c>
      <c r="AA411" s="161"/>
      <c r="AB411" s="161"/>
      <c r="AC411" s="202" t="s">
        <v>210</v>
      </c>
      <c r="AD411" s="202"/>
      <c r="AE411" s="113">
        <v>0.72402777777777771</v>
      </c>
      <c r="AF411" s="111">
        <v>25284</v>
      </c>
      <c r="AG411" s="123">
        <f t="shared" si="137"/>
        <v>1.4272222222222222</v>
      </c>
      <c r="AH411" s="125">
        <f t="shared" si="138"/>
        <v>1.0091666666666665</v>
      </c>
      <c r="AI411" s="5">
        <f t="shared" si="119"/>
        <v>6.2038053549285648</v>
      </c>
      <c r="AJ411">
        <f t="shared" si="124"/>
        <v>6</v>
      </c>
      <c r="AK411">
        <f t="shared" si="125"/>
        <v>12</v>
      </c>
      <c r="AL411">
        <f t="shared" si="126"/>
        <v>6</v>
      </c>
      <c r="AM411" s="7">
        <f t="shared" si="127"/>
        <v>0.25840277777777776</v>
      </c>
      <c r="AN411" s="5">
        <f t="shared" si="120"/>
        <v>17.859198392503526</v>
      </c>
      <c r="AO411">
        <f t="shared" si="128"/>
        <v>17</v>
      </c>
      <c r="AP411">
        <f t="shared" si="129"/>
        <v>51</v>
      </c>
      <c r="AQ411">
        <f t="shared" si="130"/>
        <v>17</v>
      </c>
      <c r="AR411" s="7">
        <f t="shared" si="131"/>
        <v>0.74394675925925924</v>
      </c>
    </row>
    <row r="412" spans="1:44" ht="69" customHeight="1" thickBot="1" x14ac:dyDescent="0.3">
      <c r="A412" s="312"/>
      <c r="B412" s="230"/>
      <c r="C412" s="217"/>
      <c r="D412" s="217"/>
      <c r="E412" s="217"/>
      <c r="F412" s="223"/>
      <c r="G412" s="217"/>
      <c r="H412" s="217"/>
      <c r="I412" s="94" t="str">
        <f t="shared" si="140"/>
        <v/>
      </c>
      <c r="J412" s="165"/>
      <c r="K412" s="14" t="str">
        <f t="shared" si="139"/>
        <v/>
      </c>
      <c r="L412" s="165"/>
      <c r="M412" s="214"/>
      <c r="N412" s="229"/>
      <c r="O412" s="169"/>
      <c r="P412" s="165"/>
      <c r="Q412" s="163"/>
      <c r="R412" s="159"/>
      <c r="S412" s="163"/>
      <c r="T412" s="159"/>
      <c r="U412" s="275"/>
      <c r="V412" s="160"/>
      <c r="W412" s="273"/>
      <c r="X412" s="160"/>
      <c r="Y412" s="237"/>
      <c r="Z412" s="160"/>
      <c r="AA412" s="161"/>
      <c r="AB412" s="161"/>
      <c r="AC412" s="202"/>
      <c r="AD412" s="202"/>
      <c r="AG412" s="123">
        <f t="shared" si="137"/>
        <v>1</v>
      </c>
      <c r="AH412" s="125">
        <f t="shared" si="138"/>
        <v>1</v>
      </c>
      <c r="AI412" s="5">
        <f t="shared" si="119"/>
        <v>5.4462521825114374</v>
      </c>
      <c r="AJ412">
        <f t="shared" si="124"/>
        <v>5</v>
      </c>
      <c r="AK412">
        <f t="shared" si="125"/>
        <v>26</v>
      </c>
      <c r="AL412">
        <f t="shared" si="126"/>
        <v>5</v>
      </c>
      <c r="AM412" s="7">
        <f t="shared" si="127"/>
        <v>0.22644675925925925</v>
      </c>
      <c r="AN412" s="5">
        <f t="shared" si="120"/>
        <v>18.170125328278594</v>
      </c>
      <c r="AO412">
        <f t="shared" si="128"/>
        <v>18</v>
      </c>
      <c r="AP412">
        <f t="shared" si="129"/>
        <v>10</v>
      </c>
      <c r="AQ412">
        <f t="shared" si="130"/>
        <v>18</v>
      </c>
      <c r="AR412" s="7">
        <f t="shared" si="131"/>
        <v>0.75715277777777779</v>
      </c>
    </row>
    <row r="413" spans="1:44" ht="17" thickBot="1" x14ac:dyDescent="0.3">
      <c r="A413" s="115">
        <f>A411+1</f>
        <v>340</v>
      </c>
      <c r="B413" s="50">
        <f>B411+1</f>
        <v>199</v>
      </c>
      <c r="C413" s="39"/>
      <c r="D413" s="161">
        <v>-998</v>
      </c>
      <c r="E413" s="161"/>
      <c r="F413" s="40">
        <v>43527</v>
      </c>
      <c r="G413" s="14">
        <f t="shared" si="121"/>
        <v>3</v>
      </c>
      <c r="H413" s="14">
        <f t="shared" si="122"/>
        <v>3</v>
      </c>
      <c r="I413" s="94" t="str">
        <f t="shared" si="140"/>
        <v/>
      </c>
      <c r="J413" s="38" t="s">
        <v>25</v>
      </c>
      <c r="K413" s="9" t="str">
        <f t="shared" si="139"/>
        <v>Day 3</v>
      </c>
      <c r="L413" s="42" t="s">
        <v>17</v>
      </c>
      <c r="M413" s="51">
        <v>0.55833333333333335</v>
      </c>
      <c r="N413" s="17">
        <f t="shared" ref="N413:N444" si="144">IF((M413-$AF$46)&gt;$AG$48,IF((M413-$AF$46)&lt;$AG$46,M413-$AF$46,""),"")</f>
        <v>0.44444444444444448</v>
      </c>
      <c r="O413" s="10" t="str">
        <f t="shared" ref="O413:O444" si="145">IF(($M413-$AF$46)&gt;$AG$48,IF(($M413-$AF$46)&gt;$AG$46,$M413-$AF$46,""),IF($AF$47-$AF$46+$M413+$AG$47&gt;$AG$46,($AF$47-$AF$46+$M413+$AG$47),""))</f>
        <v/>
      </c>
      <c r="P413" s="56"/>
      <c r="Q413" s="11"/>
      <c r="R413" s="12"/>
      <c r="S413" s="11">
        <v>0.24684027777777776</v>
      </c>
      <c r="T413" s="12" t="s">
        <v>130</v>
      </c>
      <c r="U413" s="12"/>
      <c r="V413" s="11">
        <f t="shared" ref="V413:V444" si="146">AM413</f>
        <v>0.24936342592592595</v>
      </c>
      <c r="W413" s="11"/>
      <c r="X413" s="11"/>
      <c r="Y413" s="56"/>
      <c r="Z413" s="11">
        <f t="shared" si="123"/>
        <v>0.77451388888888895</v>
      </c>
      <c r="AA413" s="9"/>
      <c r="AB413" s="9"/>
      <c r="AC413" s="207"/>
      <c r="AD413" s="207"/>
      <c r="AE413" s="113">
        <v>0.85675925925925922</v>
      </c>
      <c r="AF413" s="111">
        <v>25276</v>
      </c>
      <c r="AG413" s="123">
        <f t="shared" si="137"/>
        <v>1.5600462962962962</v>
      </c>
      <c r="AH413" s="125">
        <f t="shared" si="138"/>
        <v>1.0017129629629629</v>
      </c>
      <c r="AI413" s="5">
        <f t="shared" si="119"/>
        <v>5.9893201343054381</v>
      </c>
      <c r="AJ413">
        <f t="shared" si="124"/>
        <v>5</v>
      </c>
      <c r="AK413">
        <f t="shared" si="125"/>
        <v>59</v>
      </c>
      <c r="AL413">
        <f t="shared" si="126"/>
        <v>5</v>
      </c>
      <c r="AM413" s="7">
        <f t="shared" si="127"/>
        <v>0.24936342592592595</v>
      </c>
      <c r="AN413" s="5">
        <f t="shared" si="120"/>
        <v>18.58855313492213</v>
      </c>
      <c r="AO413">
        <f t="shared" si="128"/>
        <v>18</v>
      </c>
      <c r="AP413">
        <f t="shared" si="129"/>
        <v>35</v>
      </c>
      <c r="AQ413">
        <f t="shared" si="130"/>
        <v>18</v>
      </c>
      <c r="AR413" s="7">
        <f t="shared" si="131"/>
        <v>0.77451388888888895</v>
      </c>
    </row>
    <row r="414" spans="1:44" ht="65" thickBot="1" x14ac:dyDescent="0.3">
      <c r="A414" s="115">
        <f t="shared" si="133"/>
        <v>341</v>
      </c>
      <c r="B414" s="67">
        <f t="shared" si="132"/>
        <v>200</v>
      </c>
      <c r="C414" s="68"/>
      <c r="D414" s="217">
        <v>-998</v>
      </c>
      <c r="E414" s="217"/>
      <c r="F414" s="49">
        <v>43704</v>
      </c>
      <c r="G414" s="8">
        <f t="shared" si="121"/>
        <v>8</v>
      </c>
      <c r="H414" s="8">
        <f t="shared" si="122"/>
        <v>27</v>
      </c>
      <c r="I414" s="94" t="str">
        <f t="shared" si="140"/>
        <v/>
      </c>
      <c r="J414" s="37" t="s">
        <v>28</v>
      </c>
      <c r="K414" s="21" t="str">
        <f t="shared" si="139"/>
        <v>Day 5</v>
      </c>
      <c r="L414" s="42" t="s">
        <v>19</v>
      </c>
      <c r="M414" s="51">
        <v>0.43055555555555558</v>
      </c>
      <c r="N414" s="15">
        <f t="shared" si="144"/>
        <v>0.31666666666666671</v>
      </c>
      <c r="O414" s="10" t="str">
        <f t="shared" si="145"/>
        <v/>
      </c>
      <c r="P414" s="56"/>
      <c r="Q414" s="18"/>
      <c r="R414" s="16" t="s">
        <v>130</v>
      </c>
      <c r="S414" s="18">
        <v>0.25982638888888893</v>
      </c>
      <c r="T414" s="16" t="s">
        <v>207</v>
      </c>
      <c r="U414" s="16" t="s">
        <v>148</v>
      </c>
      <c r="V414" s="11">
        <f t="shared" si="146"/>
        <v>0.26048611111111114</v>
      </c>
      <c r="W414" s="11"/>
      <c r="X414" s="11"/>
      <c r="Y414" s="57">
        <v>0.25777777777777777</v>
      </c>
      <c r="Z414" s="11">
        <f t="shared" si="123"/>
        <v>0.74186342592592591</v>
      </c>
      <c r="AA414" s="9"/>
      <c r="AB414" s="9"/>
      <c r="AC414" s="207" t="s">
        <v>208</v>
      </c>
      <c r="AD414" s="207"/>
      <c r="AE414" s="113">
        <v>0.72848379629629623</v>
      </c>
      <c r="AF414" s="111">
        <v>25267</v>
      </c>
      <c r="AG414" s="123">
        <f t="shared" si="137"/>
        <v>1.431875</v>
      </c>
      <c r="AH414" s="125">
        <f t="shared" si="138"/>
        <v>1.0013194444444444</v>
      </c>
      <c r="AI414" s="5">
        <f t="shared" si="119"/>
        <v>6.2645165916861982</v>
      </c>
      <c r="AJ414">
        <f t="shared" si="124"/>
        <v>6</v>
      </c>
      <c r="AK414">
        <f t="shared" si="125"/>
        <v>15</v>
      </c>
      <c r="AL414">
        <f t="shared" si="126"/>
        <v>6</v>
      </c>
      <c r="AM414" s="7">
        <f t="shared" si="127"/>
        <v>0.26048611111111114</v>
      </c>
      <c r="AN414" s="5">
        <f t="shared" si="120"/>
        <v>17.810791177470165</v>
      </c>
      <c r="AO414">
        <f t="shared" si="128"/>
        <v>17</v>
      </c>
      <c r="AP414">
        <f t="shared" si="129"/>
        <v>48</v>
      </c>
      <c r="AQ414">
        <f t="shared" si="130"/>
        <v>17</v>
      </c>
      <c r="AR414" s="7">
        <f t="shared" si="131"/>
        <v>0.74186342592592591</v>
      </c>
    </row>
    <row r="415" spans="1:44" ht="61" thickBot="1" x14ac:dyDescent="0.3">
      <c r="A415" s="115">
        <f t="shared" si="133"/>
        <v>342</v>
      </c>
      <c r="B415" s="50">
        <f t="shared" si="132"/>
        <v>201</v>
      </c>
      <c r="C415" s="39"/>
      <c r="D415" s="161">
        <v>-997</v>
      </c>
      <c r="E415" s="161"/>
      <c r="F415" s="40">
        <v>43487</v>
      </c>
      <c r="G415" s="14">
        <f t="shared" si="121"/>
        <v>1</v>
      </c>
      <c r="H415" s="14">
        <f t="shared" si="122"/>
        <v>22</v>
      </c>
      <c r="I415" s="94" t="str">
        <f t="shared" si="140"/>
        <v>PM Friday</v>
      </c>
      <c r="J415" s="38" t="s">
        <v>18</v>
      </c>
      <c r="K415" s="9" t="str">
        <f t="shared" si="139"/>
        <v>Day 7</v>
      </c>
      <c r="L415" s="64" t="s">
        <v>24</v>
      </c>
      <c r="M415" s="51">
        <v>0.81805555555555554</v>
      </c>
      <c r="N415" s="10" t="str">
        <f t="shared" si="144"/>
        <v/>
      </c>
      <c r="O415" s="10">
        <f t="shared" si="145"/>
        <v>0.70416666666666661</v>
      </c>
      <c r="P415" s="56"/>
      <c r="Q415" s="11"/>
      <c r="R415" s="12"/>
      <c r="S415" s="11">
        <v>0.22725694444444444</v>
      </c>
      <c r="T415" s="12" t="s">
        <v>130</v>
      </c>
      <c r="U415" s="12"/>
      <c r="V415" s="11">
        <f t="shared" si="146"/>
        <v>0.23755787037037038</v>
      </c>
      <c r="W415" s="11"/>
      <c r="X415" s="11"/>
      <c r="Y415" s="56"/>
      <c r="Z415" s="11">
        <f t="shared" si="123"/>
        <v>0.77451388888888895</v>
      </c>
      <c r="AA415" s="57"/>
      <c r="AB415" s="57">
        <v>0.73692129629629621</v>
      </c>
      <c r="AC415" s="207"/>
      <c r="AD415" s="207"/>
      <c r="AE415" s="113">
        <v>0.1302662037037037</v>
      </c>
      <c r="AF415" s="111">
        <v>25260</v>
      </c>
      <c r="AG415" s="123">
        <f t="shared" si="137"/>
        <v>0.83373842592592595</v>
      </c>
      <c r="AH415" s="125">
        <f t="shared" si="138"/>
        <v>1.5682870370370416E-2</v>
      </c>
      <c r="AI415" s="5">
        <f t="shared" si="119"/>
        <v>5.7014974095497388</v>
      </c>
      <c r="AJ415">
        <f t="shared" si="124"/>
        <v>5</v>
      </c>
      <c r="AK415">
        <f t="shared" si="125"/>
        <v>42</v>
      </c>
      <c r="AL415">
        <f t="shared" si="126"/>
        <v>5</v>
      </c>
      <c r="AM415" s="7">
        <f t="shared" si="127"/>
        <v>0.23755787037037038</v>
      </c>
      <c r="AN415" s="5">
        <f t="shared" si="120"/>
        <v>18.594732611595497</v>
      </c>
      <c r="AO415">
        <f t="shared" si="128"/>
        <v>18</v>
      </c>
      <c r="AP415">
        <f t="shared" si="129"/>
        <v>35</v>
      </c>
      <c r="AQ415">
        <f t="shared" si="130"/>
        <v>18</v>
      </c>
      <c r="AR415" s="7">
        <f t="shared" si="131"/>
        <v>0.77451388888888895</v>
      </c>
    </row>
    <row r="416" spans="1:44" ht="17" thickBot="1" x14ac:dyDescent="0.3">
      <c r="A416" s="115">
        <f t="shared" si="133"/>
        <v>343</v>
      </c>
      <c r="B416" s="50">
        <f t="shared" si="132"/>
        <v>202</v>
      </c>
      <c r="C416" s="39"/>
      <c r="D416" s="161">
        <v>-997</v>
      </c>
      <c r="E416" s="161"/>
      <c r="F416" s="40">
        <v>43517</v>
      </c>
      <c r="G416" s="14">
        <f t="shared" si="121"/>
        <v>2</v>
      </c>
      <c r="H416" s="14">
        <f t="shared" si="122"/>
        <v>21</v>
      </c>
      <c r="I416" s="94" t="str">
        <f t="shared" si="140"/>
        <v/>
      </c>
      <c r="J416" s="38" t="s">
        <v>20</v>
      </c>
      <c r="K416" s="9" t="str">
        <f t="shared" si="139"/>
        <v>Day 1</v>
      </c>
      <c r="L416" s="64" t="s">
        <v>24</v>
      </c>
      <c r="M416" s="51">
        <v>0.25208333333333333</v>
      </c>
      <c r="N416" s="10">
        <f t="shared" si="144"/>
        <v>0.13819444444444445</v>
      </c>
      <c r="O416" s="10" t="str">
        <f t="shared" si="145"/>
        <v/>
      </c>
      <c r="P416" s="56"/>
      <c r="Q416" s="11"/>
      <c r="R416" s="12" t="s">
        <v>130</v>
      </c>
      <c r="S416" s="11">
        <v>0.25909722222222226</v>
      </c>
      <c r="T416" s="12" t="s">
        <v>130</v>
      </c>
      <c r="U416" s="12"/>
      <c r="V416" s="11">
        <f t="shared" si="146"/>
        <v>0.24728009259259257</v>
      </c>
      <c r="W416" s="11"/>
      <c r="X416" s="11"/>
      <c r="Y416" s="56"/>
      <c r="Z416" s="11">
        <f t="shared" si="123"/>
        <v>0.77659722222222216</v>
      </c>
      <c r="AA416" s="9"/>
      <c r="AB416" s="9"/>
      <c r="AC416" s="207"/>
      <c r="AD416" s="207"/>
      <c r="AE416" s="113">
        <v>0.54575231481481479</v>
      </c>
      <c r="AF416" s="112">
        <v>25258</v>
      </c>
      <c r="AG416" s="123">
        <f t="shared" si="137"/>
        <v>1.2485532407407409</v>
      </c>
      <c r="AH416" s="125">
        <f t="shared" si="138"/>
        <v>0.9964699074074076</v>
      </c>
      <c r="AI416" s="5">
        <f t="shared" si="119"/>
        <v>5.9361390204818312</v>
      </c>
      <c r="AJ416">
        <f t="shared" si="124"/>
        <v>5</v>
      </c>
      <c r="AK416">
        <f t="shared" si="125"/>
        <v>56</v>
      </c>
      <c r="AL416">
        <f t="shared" si="126"/>
        <v>5</v>
      </c>
      <c r="AM416" s="7">
        <f t="shared" si="127"/>
        <v>0.24728009259259257</v>
      </c>
      <c r="AN416" s="5">
        <f t="shared" si="120"/>
        <v>18.637881243680319</v>
      </c>
      <c r="AO416">
        <f t="shared" si="128"/>
        <v>18</v>
      </c>
      <c r="AP416">
        <f t="shared" si="129"/>
        <v>38</v>
      </c>
      <c r="AQ416">
        <f t="shared" si="130"/>
        <v>18</v>
      </c>
      <c r="AR416" s="7">
        <f t="shared" si="131"/>
        <v>0.77659722222222216</v>
      </c>
    </row>
    <row r="417" spans="1:44" ht="17" thickBot="1" x14ac:dyDescent="0.3">
      <c r="A417" s="115">
        <f t="shared" si="133"/>
        <v>344</v>
      </c>
      <c r="B417" s="50">
        <f t="shared" si="132"/>
        <v>203</v>
      </c>
      <c r="C417" s="39"/>
      <c r="D417" s="161">
        <v>-997</v>
      </c>
      <c r="E417" s="161"/>
      <c r="F417" s="41">
        <v>43693</v>
      </c>
      <c r="G417" s="9">
        <f t="shared" si="121"/>
        <v>8</v>
      </c>
      <c r="H417" s="9">
        <f t="shared" si="122"/>
        <v>16</v>
      </c>
      <c r="I417" s="94" t="str">
        <f t="shared" si="140"/>
        <v/>
      </c>
      <c r="J417" s="38" t="s">
        <v>23</v>
      </c>
      <c r="K417" s="9" t="str">
        <f t="shared" si="139"/>
        <v>Day 2</v>
      </c>
      <c r="L417" s="64" t="s">
        <v>24</v>
      </c>
      <c r="M417" s="51">
        <v>0.50694444444444442</v>
      </c>
      <c r="N417" s="10">
        <f t="shared" si="144"/>
        <v>0.39305555555555555</v>
      </c>
      <c r="O417" s="10" t="str">
        <f t="shared" si="145"/>
        <v/>
      </c>
      <c r="P417" s="56"/>
      <c r="Q417" s="11"/>
      <c r="R417" s="12"/>
      <c r="S417" s="11">
        <v>0.26097222222222222</v>
      </c>
      <c r="T417" s="12" t="s">
        <v>130</v>
      </c>
      <c r="U417" s="12"/>
      <c r="V417" s="11">
        <f t="shared" si="146"/>
        <v>0.26187500000000002</v>
      </c>
      <c r="W417" s="11"/>
      <c r="X417" s="11"/>
      <c r="Y417" s="56"/>
      <c r="Z417" s="11">
        <f t="shared" si="123"/>
        <v>0.7397800925925927</v>
      </c>
      <c r="AA417" s="9"/>
      <c r="AB417" s="9"/>
      <c r="AC417" s="207"/>
      <c r="AD417" s="207"/>
      <c r="AE417" s="113">
        <v>0.79978009259259253</v>
      </c>
      <c r="AF417" s="111">
        <v>25250</v>
      </c>
      <c r="AG417" s="123">
        <f t="shared" si="137"/>
        <v>1.502673611111111</v>
      </c>
      <c r="AH417" s="125">
        <f t="shared" si="138"/>
        <v>0.99572916666666655</v>
      </c>
      <c r="AI417" s="5">
        <f t="shared" si="119"/>
        <v>6.2962328749300243</v>
      </c>
      <c r="AJ417">
        <f t="shared" si="124"/>
        <v>6</v>
      </c>
      <c r="AK417">
        <f t="shared" si="125"/>
        <v>17</v>
      </c>
      <c r="AL417">
        <f t="shared" si="126"/>
        <v>6</v>
      </c>
      <c r="AM417" s="7">
        <f t="shared" si="127"/>
        <v>0.26187500000000002</v>
      </c>
      <c r="AN417" s="5">
        <f t="shared" si="120"/>
        <v>17.75214301752564</v>
      </c>
      <c r="AO417">
        <f t="shared" si="128"/>
        <v>17</v>
      </c>
      <c r="AP417">
        <f t="shared" si="129"/>
        <v>45</v>
      </c>
      <c r="AQ417">
        <f t="shared" si="130"/>
        <v>17</v>
      </c>
      <c r="AR417" s="7">
        <f t="shared" si="131"/>
        <v>0.7397800925925927</v>
      </c>
    </row>
    <row r="418" spans="1:44" ht="17" thickBot="1" x14ac:dyDescent="0.3">
      <c r="A418" s="115">
        <f t="shared" si="133"/>
        <v>345</v>
      </c>
      <c r="B418" s="50">
        <f t="shared" si="132"/>
        <v>204</v>
      </c>
      <c r="C418" s="39"/>
      <c r="D418" s="161">
        <v>-996</v>
      </c>
      <c r="E418" s="161"/>
      <c r="F418" s="40">
        <v>43477</v>
      </c>
      <c r="G418" s="14">
        <f t="shared" si="121"/>
        <v>1</v>
      </c>
      <c r="H418" s="14">
        <f t="shared" si="122"/>
        <v>12</v>
      </c>
      <c r="I418" s="94" t="str">
        <f t="shared" si="140"/>
        <v/>
      </c>
      <c r="J418" s="38" t="s">
        <v>16</v>
      </c>
      <c r="K418" s="9" t="str">
        <f t="shared" si="139"/>
        <v>Day 4</v>
      </c>
      <c r="L418" s="42" t="s">
        <v>19</v>
      </c>
      <c r="M418" s="51">
        <v>0.24097222222222223</v>
      </c>
      <c r="N418" s="17">
        <f t="shared" si="144"/>
        <v>0.12708333333333333</v>
      </c>
      <c r="O418" s="10" t="str">
        <f t="shared" si="145"/>
        <v/>
      </c>
      <c r="P418" s="56"/>
      <c r="Q418" s="11"/>
      <c r="R418" s="12" t="s">
        <v>130</v>
      </c>
      <c r="S418" s="11">
        <v>0.24724537037037039</v>
      </c>
      <c r="T418" s="12" t="s">
        <v>130</v>
      </c>
      <c r="U418" s="12"/>
      <c r="V418" s="11">
        <f t="shared" si="146"/>
        <v>0.23408564814814814</v>
      </c>
      <c r="W418" s="11"/>
      <c r="X418" s="11"/>
      <c r="Y418" s="56"/>
      <c r="Z418" s="11">
        <f t="shared" si="123"/>
        <v>0.77173611111111118</v>
      </c>
      <c r="AA418" s="9"/>
      <c r="AB418" s="9"/>
      <c r="AC418" s="207"/>
      <c r="AD418" s="207"/>
      <c r="AE418" s="113">
        <v>0.54895833333333333</v>
      </c>
      <c r="AF418" s="111">
        <v>25242</v>
      </c>
      <c r="AG418" s="123">
        <f t="shared" si="137"/>
        <v>1.2519444444444443</v>
      </c>
      <c r="AH418" s="125">
        <f t="shared" si="138"/>
        <v>1.0109722222222222</v>
      </c>
      <c r="AI418" s="5">
        <f t="shared" si="119"/>
        <v>5.6175588408990906</v>
      </c>
      <c r="AJ418">
        <f t="shared" si="124"/>
        <v>5</v>
      </c>
      <c r="AK418">
        <f t="shared" si="125"/>
        <v>37</v>
      </c>
      <c r="AL418">
        <f t="shared" si="126"/>
        <v>5</v>
      </c>
      <c r="AM418" s="7">
        <f t="shared" si="127"/>
        <v>0.23408564814814814</v>
      </c>
      <c r="AN418" s="5">
        <f t="shared" si="120"/>
        <v>18.52305022662194</v>
      </c>
      <c r="AO418">
        <f t="shared" si="128"/>
        <v>18</v>
      </c>
      <c r="AP418">
        <f t="shared" si="129"/>
        <v>31</v>
      </c>
      <c r="AQ418">
        <f t="shared" si="130"/>
        <v>18</v>
      </c>
      <c r="AR418" s="7">
        <f t="shared" si="131"/>
        <v>0.77173611111111118</v>
      </c>
    </row>
    <row r="419" spans="1:44" ht="17" thickBot="1" x14ac:dyDescent="0.3">
      <c r="A419" s="115">
        <f t="shared" si="133"/>
        <v>346</v>
      </c>
      <c r="B419" s="50">
        <f t="shared" si="132"/>
        <v>205</v>
      </c>
      <c r="C419" s="39"/>
      <c r="D419" s="161">
        <v>-996</v>
      </c>
      <c r="E419" s="161"/>
      <c r="F419" s="41">
        <v>43652</v>
      </c>
      <c r="G419" s="9">
        <f t="shared" si="121"/>
        <v>7</v>
      </c>
      <c r="H419" s="9">
        <f t="shared" si="122"/>
        <v>6</v>
      </c>
      <c r="I419" s="94" t="str">
        <f t="shared" si="140"/>
        <v/>
      </c>
      <c r="J419" s="38" t="s">
        <v>28</v>
      </c>
      <c r="K419" s="9" t="str">
        <f t="shared" si="139"/>
        <v>Day 5</v>
      </c>
      <c r="L419" s="42" t="s">
        <v>19</v>
      </c>
      <c r="M419" s="51">
        <v>0.48541666666666666</v>
      </c>
      <c r="N419" s="17">
        <f t="shared" si="144"/>
        <v>0.37152777777777779</v>
      </c>
      <c r="O419" s="10" t="str">
        <f t="shared" si="145"/>
        <v/>
      </c>
      <c r="P419" s="56"/>
      <c r="Q419" s="11"/>
      <c r="R419" s="12"/>
      <c r="S419" s="11">
        <v>0.25831018518518517</v>
      </c>
      <c r="T419" s="12" t="s">
        <v>130</v>
      </c>
      <c r="U419" s="12"/>
      <c r="V419" s="11">
        <f t="shared" si="146"/>
        <v>0.25840277777777776</v>
      </c>
      <c r="W419" s="11"/>
      <c r="X419" s="11"/>
      <c r="Y419" s="56"/>
      <c r="Z419" s="11">
        <f t="shared" si="123"/>
        <v>0.73144675925925917</v>
      </c>
      <c r="AA419" s="9"/>
      <c r="AB419" s="9"/>
      <c r="AC419" s="207"/>
      <c r="AD419" s="207"/>
      <c r="AE419" s="113">
        <v>0.79284722222222215</v>
      </c>
      <c r="AF419" s="111">
        <v>25234</v>
      </c>
      <c r="AG419" s="123">
        <f t="shared" si="137"/>
        <v>1.4959259259259257</v>
      </c>
      <c r="AH419" s="125">
        <f t="shared" si="138"/>
        <v>1.0105092592592591</v>
      </c>
      <c r="AI419" s="5">
        <f t="shared" si="119"/>
        <v>6.2018224482072748</v>
      </c>
      <c r="AJ419">
        <f t="shared" si="124"/>
        <v>6</v>
      </c>
      <c r="AK419">
        <f t="shared" si="125"/>
        <v>12</v>
      </c>
      <c r="AL419">
        <f t="shared" si="126"/>
        <v>6</v>
      </c>
      <c r="AM419" s="7">
        <f t="shared" si="127"/>
        <v>0.25840277777777776</v>
      </c>
      <c r="AN419" s="5">
        <f t="shared" si="120"/>
        <v>17.559694204593882</v>
      </c>
      <c r="AO419">
        <f t="shared" si="128"/>
        <v>17</v>
      </c>
      <c r="AP419">
        <f t="shared" si="129"/>
        <v>33</v>
      </c>
      <c r="AQ419">
        <f t="shared" si="130"/>
        <v>17</v>
      </c>
      <c r="AR419" s="7">
        <f t="shared" si="131"/>
        <v>0.73144675925925917</v>
      </c>
    </row>
    <row r="420" spans="1:44" ht="171" customHeight="1" thickBot="1" x14ac:dyDescent="0.3">
      <c r="A420" s="115">
        <f t="shared" si="133"/>
        <v>347</v>
      </c>
      <c r="B420" s="61">
        <f t="shared" si="132"/>
        <v>206</v>
      </c>
      <c r="C420" s="43"/>
      <c r="D420" s="165">
        <v>-996</v>
      </c>
      <c r="E420" s="165"/>
      <c r="F420" s="40">
        <v>43830</v>
      </c>
      <c r="G420" s="14">
        <f t="shared" si="121"/>
        <v>12</v>
      </c>
      <c r="H420" s="14">
        <f t="shared" si="122"/>
        <v>31</v>
      </c>
      <c r="I420" s="94" t="str">
        <f t="shared" si="140"/>
        <v/>
      </c>
      <c r="J420" s="37" t="s">
        <v>20</v>
      </c>
      <c r="K420" s="21" t="str">
        <f t="shared" si="139"/>
        <v>Day 1</v>
      </c>
      <c r="L420" s="42" t="s">
        <v>17</v>
      </c>
      <c r="M420" s="51">
        <v>0.35486111111111113</v>
      </c>
      <c r="N420" s="15">
        <f t="shared" si="144"/>
        <v>0.24097222222222225</v>
      </c>
      <c r="O420" s="10" t="str">
        <f t="shared" si="145"/>
        <v/>
      </c>
      <c r="P420" s="56"/>
      <c r="Q420" s="18"/>
      <c r="R420" s="16" t="s">
        <v>130</v>
      </c>
      <c r="S420" s="18">
        <v>0.23857638888888888</v>
      </c>
      <c r="T420" s="16" t="s">
        <v>205</v>
      </c>
      <c r="U420" s="16" t="s">
        <v>148</v>
      </c>
      <c r="V420" s="11">
        <f t="shared" si="146"/>
        <v>0.23061342592592593</v>
      </c>
      <c r="W420" s="11"/>
      <c r="X420" s="11"/>
      <c r="Y420" s="57">
        <v>0.23532407407407407</v>
      </c>
      <c r="Z420" s="11">
        <f t="shared" si="123"/>
        <v>0.76756944444444442</v>
      </c>
      <c r="AA420" s="9"/>
      <c r="AB420" s="9"/>
      <c r="AC420" s="241" t="s">
        <v>284</v>
      </c>
      <c r="AD420" s="242"/>
      <c r="AE420" s="113">
        <v>0.65773148148148153</v>
      </c>
      <c r="AF420" s="111">
        <v>25225</v>
      </c>
      <c r="AG420" s="123">
        <f t="shared" si="137"/>
        <v>1.3609143518518518</v>
      </c>
      <c r="AH420" s="125">
        <f t="shared" si="138"/>
        <v>1.0060532407407408</v>
      </c>
      <c r="AI420" s="5">
        <f t="shared" si="119"/>
        <v>5.5417381923902989</v>
      </c>
      <c r="AJ420">
        <f t="shared" si="124"/>
        <v>5</v>
      </c>
      <c r="AK420">
        <f t="shared" si="125"/>
        <v>32</v>
      </c>
      <c r="AL420">
        <f t="shared" si="126"/>
        <v>5</v>
      </c>
      <c r="AM420" s="7">
        <f t="shared" si="127"/>
        <v>0.23061342592592593</v>
      </c>
      <c r="AN420" s="5">
        <f t="shared" si="120"/>
        <v>18.424737696636033</v>
      </c>
      <c r="AO420">
        <f t="shared" si="128"/>
        <v>18</v>
      </c>
      <c r="AP420">
        <f t="shared" si="129"/>
        <v>25</v>
      </c>
      <c r="AQ420">
        <f t="shared" si="130"/>
        <v>18</v>
      </c>
      <c r="AR420" s="7">
        <f t="shared" si="131"/>
        <v>0.76756944444444442</v>
      </c>
    </row>
    <row r="421" spans="1:44" ht="17" thickBot="1" x14ac:dyDescent="0.3">
      <c r="A421" s="115">
        <f t="shared" si="133"/>
        <v>348</v>
      </c>
      <c r="B421" s="50">
        <f t="shared" si="132"/>
        <v>207</v>
      </c>
      <c r="C421" s="39"/>
      <c r="D421" s="161">
        <v>-995</v>
      </c>
      <c r="E421" s="161"/>
      <c r="F421" s="41">
        <v>43642</v>
      </c>
      <c r="G421" s="9">
        <f t="shared" si="121"/>
        <v>6</v>
      </c>
      <c r="H421" s="9">
        <f t="shared" si="122"/>
        <v>26</v>
      </c>
      <c r="I421" s="94" t="str">
        <f t="shared" si="140"/>
        <v/>
      </c>
      <c r="J421" s="38" t="s">
        <v>25</v>
      </c>
      <c r="K421" s="9" t="str">
        <f t="shared" si="139"/>
        <v>Day 3</v>
      </c>
      <c r="L421" s="42" t="s">
        <v>17</v>
      </c>
      <c r="M421" s="51">
        <v>0.18958333333333333</v>
      </c>
      <c r="N421" s="17">
        <f t="shared" si="144"/>
        <v>7.5694444444444439E-2</v>
      </c>
      <c r="O421" s="10" t="str">
        <f t="shared" si="145"/>
        <v/>
      </c>
      <c r="P421" s="56"/>
      <c r="Q421" s="11"/>
      <c r="R421" s="12" t="s">
        <v>130</v>
      </c>
      <c r="S421" s="11">
        <v>0.27060185185185187</v>
      </c>
      <c r="T421" s="12" t="s">
        <v>130</v>
      </c>
      <c r="U421" s="12"/>
      <c r="V421" s="11">
        <f t="shared" si="146"/>
        <v>0.25631944444444443</v>
      </c>
      <c r="W421" s="11"/>
      <c r="X421" s="11"/>
      <c r="Y421" s="56"/>
      <c r="Z421" s="11">
        <f t="shared" si="123"/>
        <v>0.73075231481481484</v>
      </c>
      <c r="AA421" s="9"/>
      <c r="AB421" s="9"/>
      <c r="AC421" s="207"/>
      <c r="AD421" s="207"/>
      <c r="AE421" s="113">
        <v>0.49131944444444442</v>
      </c>
      <c r="AF421" s="111">
        <v>25216</v>
      </c>
      <c r="AG421" s="123">
        <f t="shared" si="137"/>
        <v>1.1946064814814814</v>
      </c>
      <c r="AH421" s="125">
        <f t="shared" si="138"/>
        <v>1.005023148148148</v>
      </c>
      <c r="AI421" s="5">
        <f t="shared" si="119"/>
        <v>6.1526934726018174</v>
      </c>
      <c r="AJ421">
        <f t="shared" si="124"/>
        <v>6</v>
      </c>
      <c r="AK421">
        <f t="shared" si="125"/>
        <v>9</v>
      </c>
      <c r="AL421">
        <f t="shared" si="126"/>
        <v>6</v>
      </c>
      <c r="AM421" s="7">
        <f t="shared" si="127"/>
        <v>0.25631944444444443</v>
      </c>
      <c r="AN421" s="5">
        <f t="shared" si="120"/>
        <v>17.549001787810781</v>
      </c>
      <c r="AO421">
        <f t="shared" si="128"/>
        <v>17</v>
      </c>
      <c r="AP421">
        <f t="shared" si="129"/>
        <v>32</v>
      </c>
      <c r="AQ421">
        <f t="shared" si="130"/>
        <v>17</v>
      </c>
      <c r="AR421" s="7">
        <f t="shared" si="131"/>
        <v>0.73075231481481484</v>
      </c>
    </row>
    <row r="422" spans="1:44" ht="146" customHeight="1" thickBot="1" x14ac:dyDescent="0.3">
      <c r="A422" s="115">
        <f t="shared" si="133"/>
        <v>349</v>
      </c>
      <c r="B422" s="62">
        <f t="shared" si="132"/>
        <v>208</v>
      </c>
      <c r="C422" s="44"/>
      <c r="D422" s="210">
        <v>-995</v>
      </c>
      <c r="E422" s="210"/>
      <c r="F422" s="40">
        <v>43819</v>
      </c>
      <c r="G422" s="14">
        <f t="shared" si="121"/>
        <v>12</v>
      </c>
      <c r="H422" s="14">
        <f t="shared" si="122"/>
        <v>20</v>
      </c>
      <c r="I422" s="94" t="str">
        <f t="shared" si="140"/>
        <v/>
      </c>
      <c r="J422" s="37" t="s">
        <v>28</v>
      </c>
      <c r="K422" s="21" t="str">
        <f t="shared" si="139"/>
        <v>Day 5</v>
      </c>
      <c r="L422" s="42" t="s">
        <v>19</v>
      </c>
      <c r="M422" s="51">
        <v>0.32361111111111113</v>
      </c>
      <c r="N422" s="15">
        <f t="shared" si="144"/>
        <v>0.20972222222222225</v>
      </c>
      <c r="O422" s="10" t="str">
        <f t="shared" si="145"/>
        <v/>
      </c>
      <c r="P422" s="56"/>
      <c r="Q422" s="18"/>
      <c r="R422" s="16" t="s">
        <v>130</v>
      </c>
      <c r="S422" s="18">
        <v>0.23533564814814814</v>
      </c>
      <c r="T422" s="16" t="s">
        <v>204</v>
      </c>
      <c r="U422" s="16" t="s">
        <v>148</v>
      </c>
      <c r="V422" s="11">
        <f t="shared" si="146"/>
        <v>0.2285300925925926</v>
      </c>
      <c r="W422" s="11"/>
      <c r="X422" s="11"/>
      <c r="Y422" s="57">
        <v>0.23178240740740741</v>
      </c>
      <c r="Z422" s="11">
        <f t="shared" si="123"/>
        <v>0.76340277777777776</v>
      </c>
      <c r="AA422" s="9"/>
      <c r="AB422" s="9"/>
      <c r="AC422" s="239" t="s">
        <v>206</v>
      </c>
      <c r="AD422" s="240"/>
      <c r="AE422" s="113">
        <v>0.62042824074074077</v>
      </c>
      <c r="AF422" s="111">
        <v>25208</v>
      </c>
      <c r="AG422" s="123">
        <f t="shared" si="137"/>
        <v>1.3238078703703704</v>
      </c>
      <c r="AH422" s="125">
        <f t="shared" si="138"/>
        <v>1.0001967592592593</v>
      </c>
      <c r="AI422" s="5">
        <f t="shared" si="119"/>
        <v>5.4938605516883667</v>
      </c>
      <c r="AJ422">
        <f t="shared" si="124"/>
        <v>5</v>
      </c>
      <c r="AK422">
        <f t="shared" si="125"/>
        <v>29</v>
      </c>
      <c r="AL422">
        <f t="shared" si="126"/>
        <v>5</v>
      </c>
      <c r="AM422" s="7">
        <f t="shared" si="127"/>
        <v>0.2285300925925926</v>
      </c>
      <c r="AN422" s="5">
        <f t="shared" si="120"/>
        <v>18.318848210942932</v>
      </c>
      <c r="AO422">
        <f t="shared" si="128"/>
        <v>18</v>
      </c>
      <c r="AP422">
        <f t="shared" si="129"/>
        <v>19</v>
      </c>
      <c r="AQ422">
        <f t="shared" si="130"/>
        <v>18</v>
      </c>
      <c r="AR422" s="7">
        <f t="shared" si="131"/>
        <v>0.76340277777777776</v>
      </c>
    </row>
    <row r="423" spans="1:44" ht="108" customHeight="1" thickBot="1" x14ac:dyDescent="0.3">
      <c r="A423" s="115">
        <f t="shared" si="133"/>
        <v>350</v>
      </c>
      <c r="B423" s="61">
        <f t="shared" si="132"/>
        <v>209</v>
      </c>
      <c r="C423" s="43"/>
      <c r="D423" s="165">
        <v>-994</v>
      </c>
      <c r="E423" s="165"/>
      <c r="F423" s="40">
        <v>43631</v>
      </c>
      <c r="G423" s="14">
        <f t="shared" si="121"/>
        <v>6</v>
      </c>
      <c r="H423" s="14">
        <f t="shared" si="122"/>
        <v>15</v>
      </c>
      <c r="I423" s="97" t="str">
        <f t="shared" si="140"/>
        <v>PM Saturday</v>
      </c>
      <c r="J423" s="42" t="s">
        <v>31</v>
      </c>
      <c r="K423" s="14" t="str">
        <f t="shared" si="139"/>
        <v>Day 1</v>
      </c>
      <c r="L423" s="42" t="s">
        <v>19</v>
      </c>
      <c r="M423" s="51">
        <v>0.87777777777777777</v>
      </c>
      <c r="N423" s="10" t="str">
        <f t="shared" si="144"/>
        <v/>
      </c>
      <c r="O423" s="15">
        <f t="shared" si="145"/>
        <v>0.76388888888888884</v>
      </c>
      <c r="P423" s="56"/>
      <c r="Q423" s="18">
        <v>0.22686342592592593</v>
      </c>
      <c r="R423" s="16" t="s">
        <v>203</v>
      </c>
      <c r="S423" s="18">
        <v>0.23802083333333335</v>
      </c>
      <c r="T423" s="16" t="s">
        <v>130</v>
      </c>
      <c r="U423" s="16" t="s">
        <v>148</v>
      </c>
      <c r="V423" s="11">
        <f t="shared" si="146"/>
        <v>0.25423611111111111</v>
      </c>
      <c r="W423" s="11"/>
      <c r="X423" s="11"/>
      <c r="Y423" s="56"/>
      <c r="Z423" s="11">
        <f t="shared" si="123"/>
        <v>0.73214120370370372</v>
      </c>
      <c r="AA423" s="57"/>
      <c r="AB423" s="57">
        <v>0.73201388888888896</v>
      </c>
      <c r="AC423" s="238" t="s">
        <v>287</v>
      </c>
      <c r="AD423" s="238"/>
      <c r="AE423" s="113">
        <v>0.17378472222222222</v>
      </c>
      <c r="AF423" s="111">
        <v>25199</v>
      </c>
      <c r="AG423" s="123">
        <f t="shared" si="137"/>
        <v>0.91893518518518513</v>
      </c>
      <c r="AH423" s="125">
        <f t="shared" si="138"/>
        <v>4.1157407407407365E-2</v>
      </c>
      <c r="AI423" s="5">
        <f t="shared" si="119"/>
        <v>6.1030575452174718</v>
      </c>
      <c r="AJ423">
        <f t="shared" si="124"/>
        <v>6</v>
      </c>
      <c r="AK423">
        <f t="shared" si="125"/>
        <v>6</v>
      </c>
      <c r="AL423">
        <f t="shared" si="126"/>
        <v>6</v>
      </c>
      <c r="AM423" s="7">
        <f t="shared" si="127"/>
        <v>0.25423611111111111</v>
      </c>
      <c r="AN423" s="5">
        <f t="shared" si="120"/>
        <v>17.567382958731116</v>
      </c>
      <c r="AO423">
        <f t="shared" si="128"/>
        <v>17</v>
      </c>
      <c r="AP423">
        <f t="shared" si="129"/>
        <v>34</v>
      </c>
      <c r="AQ423">
        <f t="shared" si="130"/>
        <v>17</v>
      </c>
      <c r="AR423" s="7">
        <f t="shared" si="131"/>
        <v>0.73214120370370372</v>
      </c>
    </row>
    <row r="424" spans="1:44" ht="17" thickBot="1" x14ac:dyDescent="0.3">
      <c r="A424" s="115">
        <f t="shared" si="133"/>
        <v>351</v>
      </c>
      <c r="B424" s="50">
        <f t="shared" si="132"/>
        <v>210</v>
      </c>
      <c r="C424" s="39"/>
      <c r="D424" s="161">
        <v>-994</v>
      </c>
      <c r="E424" s="161"/>
      <c r="F424" s="41">
        <v>43808</v>
      </c>
      <c r="G424" s="9">
        <f t="shared" si="121"/>
        <v>12</v>
      </c>
      <c r="H424" s="9">
        <f t="shared" si="122"/>
        <v>9</v>
      </c>
      <c r="I424" s="94" t="str">
        <f t="shared" si="140"/>
        <v/>
      </c>
      <c r="J424" s="38" t="s">
        <v>23</v>
      </c>
      <c r="K424" s="9" t="str">
        <f t="shared" si="139"/>
        <v>Day 2</v>
      </c>
      <c r="L424" s="64" t="s">
        <v>24</v>
      </c>
      <c r="M424" s="51">
        <v>0.46249999999999997</v>
      </c>
      <c r="N424" s="10">
        <f t="shared" si="144"/>
        <v>0.34861111111111109</v>
      </c>
      <c r="O424" s="10" t="str">
        <f t="shared" si="145"/>
        <v/>
      </c>
      <c r="P424" s="56"/>
      <c r="Q424" s="11"/>
      <c r="R424" s="12"/>
      <c r="S424" s="11">
        <v>0.22697916666666665</v>
      </c>
      <c r="T424" s="12" t="s">
        <v>130</v>
      </c>
      <c r="U424" s="12"/>
      <c r="V424" s="11">
        <f t="shared" si="146"/>
        <v>0.22783564814814816</v>
      </c>
      <c r="W424" s="11"/>
      <c r="X424" s="11"/>
      <c r="Y424" s="56"/>
      <c r="Z424" s="11">
        <f t="shared" si="123"/>
        <v>0.75923611111111111</v>
      </c>
      <c r="AA424" s="9"/>
      <c r="AB424" s="9"/>
      <c r="AC424" s="207"/>
      <c r="AD424" s="207"/>
      <c r="AE424" s="113">
        <v>0.75449074074074074</v>
      </c>
      <c r="AF424" s="111">
        <v>25190</v>
      </c>
      <c r="AG424" s="123">
        <f t="shared" si="137"/>
        <v>1.4997453703703705</v>
      </c>
      <c r="AH424" s="125">
        <f t="shared" si="138"/>
        <v>1.0372453703703706</v>
      </c>
      <c r="AI424" s="5">
        <f t="shared" si="119"/>
        <v>5.4809835350286376</v>
      </c>
      <c r="AJ424">
        <f t="shared" si="124"/>
        <v>5</v>
      </c>
      <c r="AK424">
        <f t="shared" si="125"/>
        <v>28</v>
      </c>
      <c r="AL424">
        <f t="shared" si="126"/>
        <v>5</v>
      </c>
      <c r="AM424" s="7">
        <f t="shared" si="127"/>
        <v>0.22783564814814816</v>
      </c>
      <c r="AN424" s="5">
        <f t="shared" si="120"/>
        <v>18.217973496472379</v>
      </c>
      <c r="AO424">
        <f t="shared" si="128"/>
        <v>18</v>
      </c>
      <c r="AP424">
        <f t="shared" si="129"/>
        <v>13</v>
      </c>
      <c r="AQ424">
        <f t="shared" si="130"/>
        <v>18</v>
      </c>
      <c r="AR424" s="7">
        <f t="shared" si="131"/>
        <v>0.75923611111111111</v>
      </c>
    </row>
    <row r="425" spans="1:44" ht="17" thickBot="1" x14ac:dyDescent="0.3">
      <c r="A425" s="115">
        <f t="shared" si="133"/>
        <v>352</v>
      </c>
      <c r="B425" s="50">
        <f t="shared" si="132"/>
        <v>211</v>
      </c>
      <c r="C425" s="39"/>
      <c r="D425" s="161">
        <v>-993</v>
      </c>
      <c r="E425" s="161"/>
      <c r="F425" s="41">
        <v>43591</v>
      </c>
      <c r="G425" s="9">
        <f t="shared" si="121"/>
        <v>5</v>
      </c>
      <c r="H425" s="9">
        <f t="shared" si="122"/>
        <v>6</v>
      </c>
      <c r="I425" s="94" t="str">
        <f t="shared" si="140"/>
        <v/>
      </c>
      <c r="J425" s="38" t="s">
        <v>25</v>
      </c>
      <c r="K425" s="9" t="str">
        <f t="shared" si="139"/>
        <v>Day 4</v>
      </c>
      <c r="L425" s="64" t="s">
        <v>24</v>
      </c>
      <c r="M425" s="51">
        <v>0.84236111111111101</v>
      </c>
      <c r="N425" s="10" t="str">
        <f t="shared" si="144"/>
        <v/>
      </c>
      <c r="O425" s="10">
        <f t="shared" si="145"/>
        <v>0.72847222222222208</v>
      </c>
      <c r="P425" s="56"/>
      <c r="Q425" s="11"/>
      <c r="R425" s="12"/>
      <c r="S425" s="11">
        <v>0.23909722222222221</v>
      </c>
      <c r="T425" s="12" t="s">
        <v>130</v>
      </c>
      <c r="U425" s="12"/>
      <c r="V425" s="11">
        <f t="shared" si="146"/>
        <v>0.2507638888888889</v>
      </c>
      <c r="W425" s="11"/>
      <c r="X425" s="11"/>
      <c r="Y425" s="56"/>
      <c r="Z425" s="11">
        <f t="shared" si="123"/>
        <v>0.74464120370370368</v>
      </c>
      <c r="AA425" s="57"/>
      <c r="AB425" s="57">
        <v>0.73973379629629632</v>
      </c>
      <c r="AC425" s="207"/>
      <c r="AD425" s="207"/>
      <c r="AE425" s="113">
        <v>0.15231481481481482</v>
      </c>
      <c r="AF425" s="111">
        <v>25183</v>
      </c>
      <c r="AG425" s="123">
        <f t="shared" si="137"/>
        <v>0.89765046296296291</v>
      </c>
      <c r="AH425" s="125">
        <f t="shared" si="138"/>
        <v>5.5289351851851909E-2</v>
      </c>
      <c r="AI425" s="5">
        <f t="shared" si="119"/>
        <v>6.0302747569338289</v>
      </c>
      <c r="AJ425">
        <f t="shared" si="124"/>
        <v>6</v>
      </c>
      <c r="AK425">
        <f t="shared" si="125"/>
        <v>1</v>
      </c>
      <c r="AL425">
        <f t="shared" si="126"/>
        <v>6</v>
      </c>
      <c r="AM425" s="7">
        <f t="shared" si="127"/>
        <v>0.2507638888888889</v>
      </c>
      <c r="AN425" s="5">
        <f t="shared" si="120"/>
        <v>17.883309077246054</v>
      </c>
      <c r="AO425">
        <f t="shared" si="128"/>
        <v>17</v>
      </c>
      <c r="AP425">
        <f t="shared" si="129"/>
        <v>52</v>
      </c>
      <c r="AQ425">
        <f t="shared" si="130"/>
        <v>17</v>
      </c>
      <c r="AR425" s="7">
        <f t="shared" si="131"/>
        <v>0.74464120370370368</v>
      </c>
    </row>
    <row r="426" spans="1:44" ht="17" thickBot="1" x14ac:dyDescent="0.3">
      <c r="A426" s="115">
        <f t="shared" si="133"/>
        <v>353</v>
      </c>
      <c r="B426" s="50">
        <f t="shared" si="132"/>
        <v>212</v>
      </c>
      <c r="C426" s="39"/>
      <c r="D426" s="161">
        <v>-993</v>
      </c>
      <c r="E426" s="161"/>
      <c r="F426" s="41">
        <v>43621</v>
      </c>
      <c r="G426" s="9">
        <f t="shared" si="121"/>
        <v>6</v>
      </c>
      <c r="H426" s="9">
        <f t="shared" si="122"/>
        <v>5</v>
      </c>
      <c r="I426" s="94" t="str">
        <f t="shared" si="140"/>
        <v/>
      </c>
      <c r="J426" s="38" t="s">
        <v>28</v>
      </c>
      <c r="K426" s="9" t="str">
        <f t="shared" si="139"/>
        <v>Day 5</v>
      </c>
      <c r="L426" s="64" t="s">
        <v>24</v>
      </c>
      <c r="M426" s="51">
        <v>0.36458333333333331</v>
      </c>
      <c r="N426" s="10">
        <f t="shared" si="144"/>
        <v>0.25069444444444444</v>
      </c>
      <c r="O426" s="10" t="str">
        <f t="shared" si="145"/>
        <v/>
      </c>
      <c r="P426" s="56"/>
      <c r="Q426" s="11"/>
      <c r="R426" s="12" t="s">
        <v>130</v>
      </c>
      <c r="S426" s="11">
        <v>0.25840277777777776</v>
      </c>
      <c r="T426" s="12" t="s">
        <v>144</v>
      </c>
      <c r="U426" s="12"/>
      <c r="V426" s="11">
        <f t="shared" si="146"/>
        <v>0.25284722222222222</v>
      </c>
      <c r="W426" s="11"/>
      <c r="X426" s="11"/>
      <c r="Y426" s="57">
        <v>0.25488425925925923</v>
      </c>
      <c r="Z426" s="11">
        <f t="shared" si="123"/>
        <v>0.73353009259259261</v>
      </c>
      <c r="AA426" s="9"/>
      <c r="AB426" s="9"/>
      <c r="AC426" s="207"/>
      <c r="AD426" s="207"/>
      <c r="AE426" s="113">
        <v>0.65386574074074078</v>
      </c>
      <c r="AF426" s="111">
        <v>25181</v>
      </c>
      <c r="AG426" s="123">
        <f t="shared" si="137"/>
        <v>1.3992245370370373</v>
      </c>
      <c r="AH426" s="125">
        <f t="shared" si="138"/>
        <v>1.034641203703704</v>
      </c>
      <c r="AI426" s="5">
        <f t="shared" si="119"/>
        <v>6.0673636065181293</v>
      </c>
      <c r="AJ426">
        <f t="shared" si="124"/>
        <v>6</v>
      </c>
      <c r="AK426">
        <f t="shared" si="125"/>
        <v>4</v>
      </c>
      <c r="AL426">
        <f t="shared" si="126"/>
        <v>6</v>
      </c>
      <c r="AM426" s="7">
        <f t="shared" si="127"/>
        <v>0.25284722222222222</v>
      </c>
      <c r="AN426" s="5">
        <f t="shared" si="120"/>
        <v>17.613021323192754</v>
      </c>
      <c r="AO426">
        <f t="shared" si="128"/>
        <v>17</v>
      </c>
      <c r="AP426">
        <f t="shared" si="129"/>
        <v>36</v>
      </c>
      <c r="AQ426">
        <f t="shared" si="130"/>
        <v>17</v>
      </c>
      <c r="AR426" s="7">
        <f t="shared" si="131"/>
        <v>0.73353009259259261</v>
      </c>
    </row>
    <row r="427" spans="1:44" ht="120" customHeight="1" thickBot="1" x14ac:dyDescent="0.3">
      <c r="A427" s="115">
        <f t="shared" si="133"/>
        <v>354</v>
      </c>
      <c r="B427" s="50">
        <f t="shared" si="132"/>
        <v>213</v>
      </c>
      <c r="C427" s="39"/>
      <c r="D427" s="161">
        <v>-993</v>
      </c>
      <c r="E427" s="161"/>
      <c r="F427" s="41">
        <v>43768</v>
      </c>
      <c r="G427" s="9">
        <f t="shared" si="121"/>
        <v>10</v>
      </c>
      <c r="H427" s="9">
        <f t="shared" si="122"/>
        <v>30</v>
      </c>
      <c r="I427" s="94" t="str">
        <f t="shared" si="140"/>
        <v/>
      </c>
      <c r="J427" s="38" t="s">
        <v>28</v>
      </c>
      <c r="K427" s="9" t="str">
        <f t="shared" si="139"/>
        <v>Day 5</v>
      </c>
      <c r="L427" s="42" t="s">
        <v>19</v>
      </c>
      <c r="M427" s="51">
        <v>0.41111111111111115</v>
      </c>
      <c r="N427" s="15">
        <f t="shared" si="144"/>
        <v>0.29722222222222228</v>
      </c>
      <c r="O427" s="10" t="str">
        <f t="shared" si="145"/>
        <v/>
      </c>
      <c r="P427" s="56"/>
      <c r="Q427" s="11"/>
      <c r="R427" s="12"/>
      <c r="S427" s="11">
        <v>0.23511574074074074</v>
      </c>
      <c r="T427" s="20" t="s">
        <v>202</v>
      </c>
      <c r="U427" s="16" t="s">
        <v>148</v>
      </c>
      <c r="V427" s="11">
        <f t="shared" si="146"/>
        <v>0.23755787037037038</v>
      </c>
      <c r="W427" s="11"/>
      <c r="X427" s="11"/>
      <c r="Y427" s="57">
        <v>0.23274305555555555</v>
      </c>
      <c r="Z427" s="11">
        <f t="shared" si="123"/>
        <v>0.74950231481481477</v>
      </c>
      <c r="AA427" s="9"/>
      <c r="AB427" s="9"/>
      <c r="AC427" s="207"/>
      <c r="AD427" s="207"/>
      <c r="AE427" s="113">
        <v>0.71861111111111109</v>
      </c>
      <c r="AF427" s="111">
        <v>25174</v>
      </c>
      <c r="AG427" s="123">
        <f t="shared" si="137"/>
        <v>1.464050925925926</v>
      </c>
      <c r="AH427" s="125">
        <f t="shared" si="138"/>
        <v>1.0529398148148148</v>
      </c>
      <c r="AI427" s="5">
        <f t="shared" si="119"/>
        <v>5.708042497318714</v>
      </c>
      <c r="AJ427">
        <f t="shared" si="124"/>
        <v>5</v>
      </c>
      <c r="AK427">
        <f t="shared" si="125"/>
        <v>42</v>
      </c>
      <c r="AL427">
        <f t="shared" si="126"/>
        <v>5</v>
      </c>
      <c r="AM427" s="7">
        <f t="shared" si="127"/>
        <v>0.23755787037037038</v>
      </c>
      <c r="AN427" s="5">
        <f t="shared" si="120"/>
        <v>17.991794229020936</v>
      </c>
      <c r="AO427">
        <f t="shared" si="128"/>
        <v>17</v>
      </c>
      <c r="AP427">
        <f t="shared" si="129"/>
        <v>59</v>
      </c>
      <c r="AQ427">
        <f t="shared" si="130"/>
        <v>17</v>
      </c>
      <c r="AR427" s="7">
        <f t="shared" si="131"/>
        <v>0.74950231481481477</v>
      </c>
    </row>
    <row r="428" spans="1:44" ht="97" customHeight="1" thickBot="1" x14ac:dyDescent="0.3">
      <c r="A428" s="115">
        <f t="shared" si="133"/>
        <v>355</v>
      </c>
      <c r="B428" s="62">
        <f t="shared" si="132"/>
        <v>214</v>
      </c>
      <c r="C428" s="44"/>
      <c r="D428" s="210">
        <v>-992</v>
      </c>
      <c r="E428" s="210"/>
      <c r="F428" s="47">
        <v>43579</v>
      </c>
      <c r="G428" s="21">
        <f t="shared" si="121"/>
        <v>4</v>
      </c>
      <c r="H428" s="21">
        <f t="shared" si="122"/>
        <v>24</v>
      </c>
      <c r="I428" s="97" t="str">
        <f t="shared" si="140"/>
        <v>PM Saturday</v>
      </c>
      <c r="J428" s="42" t="s">
        <v>31</v>
      </c>
      <c r="K428" s="14" t="str">
        <f t="shared" si="139"/>
        <v>Day 1</v>
      </c>
      <c r="L428" s="42" t="s">
        <v>19</v>
      </c>
      <c r="M428" s="51">
        <v>0.9159722222222223</v>
      </c>
      <c r="N428" s="10" t="str">
        <f t="shared" si="144"/>
        <v/>
      </c>
      <c r="O428" s="15">
        <f t="shared" si="145"/>
        <v>0.80208333333333337</v>
      </c>
      <c r="P428" s="56"/>
      <c r="Q428" s="18"/>
      <c r="R428" s="16" t="s">
        <v>201</v>
      </c>
      <c r="S428" s="18">
        <v>0.23752314814814815</v>
      </c>
      <c r="T428" s="16" t="s">
        <v>130</v>
      </c>
      <c r="U428" s="16" t="s">
        <v>148</v>
      </c>
      <c r="V428" s="11">
        <f t="shared" si="146"/>
        <v>0.25145833333333334</v>
      </c>
      <c r="W428" s="11"/>
      <c r="X428" s="11"/>
      <c r="Y428" s="56"/>
      <c r="Z428" s="11">
        <f t="shared" si="123"/>
        <v>0.75090277777777781</v>
      </c>
      <c r="AA428" s="57"/>
      <c r="AB428" s="57">
        <v>0.66129629629629627</v>
      </c>
      <c r="AC428" s="243" t="s">
        <v>288</v>
      </c>
      <c r="AD428" s="243"/>
      <c r="AE428" s="113">
        <v>0.22006944444444443</v>
      </c>
      <c r="AF428" s="111">
        <v>25165</v>
      </c>
      <c r="AG428" s="123">
        <f t="shared" si="137"/>
        <v>0.96561342592592592</v>
      </c>
      <c r="AH428" s="125">
        <f t="shared" si="138"/>
        <v>4.9641203703703618E-2</v>
      </c>
      <c r="AI428" s="5">
        <f t="shared" si="119"/>
        <v>6.0358587786028766</v>
      </c>
      <c r="AJ428">
        <f t="shared" si="124"/>
        <v>6</v>
      </c>
      <c r="AK428">
        <f t="shared" si="125"/>
        <v>2</v>
      </c>
      <c r="AL428">
        <f t="shared" si="126"/>
        <v>6</v>
      </c>
      <c r="AM428" s="7">
        <f t="shared" si="127"/>
        <v>0.25145833333333334</v>
      </c>
      <c r="AN428" s="5">
        <f t="shared" si="120"/>
        <v>18.019232952685716</v>
      </c>
      <c r="AO428">
        <f t="shared" si="128"/>
        <v>18</v>
      </c>
      <c r="AP428">
        <f t="shared" si="129"/>
        <v>1</v>
      </c>
      <c r="AQ428">
        <f t="shared" si="130"/>
        <v>18</v>
      </c>
      <c r="AR428" s="7">
        <f t="shared" si="131"/>
        <v>0.75090277777777781</v>
      </c>
    </row>
    <row r="429" spans="1:44" ht="17" thickBot="1" x14ac:dyDescent="0.3">
      <c r="A429" s="115">
        <f t="shared" si="133"/>
        <v>356</v>
      </c>
      <c r="B429" s="50">
        <f t="shared" si="132"/>
        <v>215</v>
      </c>
      <c r="C429" s="39"/>
      <c r="D429" s="161">
        <v>-992</v>
      </c>
      <c r="E429" s="161"/>
      <c r="F429" s="41">
        <v>43757</v>
      </c>
      <c r="G429" s="9">
        <f t="shared" si="121"/>
        <v>10</v>
      </c>
      <c r="H429" s="9">
        <f t="shared" si="122"/>
        <v>19</v>
      </c>
      <c r="I429" s="94" t="str">
        <f t="shared" si="140"/>
        <v/>
      </c>
      <c r="J429" s="38" t="s">
        <v>25</v>
      </c>
      <c r="K429" s="9" t="str">
        <f t="shared" si="139"/>
        <v>Day 4</v>
      </c>
      <c r="L429" s="42" t="s">
        <v>17</v>
      </c>
      <c r="M429" s="51">
        <v>7.2222222222222229E-2</v>
      </c>
      <c r="N429" s="10" t="str">
        <f t="shared" si="144"/>
        <v/>
      </c>
      <c r="O429" s="17">
        <f t="shared" si="145"/>
        <v>0.95901620370370355</v>
      </c>
      <c r="P429" s="56"/>
      <c r="Q429" s="11"/>
      <c r="R429" s="12" t="s">
        <v>130</v>
      </c>
      <c r="S429" s="11">
        <v>0.24828703703703703</v>
      </c>
      <c r="T429" s="12" t="s">
        <v>130</v>
      </c>
      <c r="U429" s="12"/>
      <c r="V429" s="11">
        <f t="shared" si="146"/>
        <v>0.24172453703703703</v>
      </c>
      <c r="W429" s="11"/>
      <c r="X429" s="11"/>
      <c r="Y429" s="56"/>
      <c r="Z429" s="11">
        <f t="shared" si="123"/>
        <v>0.748113425925926</v>
      </c>
      <c r="AA429" s="9"/>
      <c r="AB429" s="9"/>
      <c r="AC429" s="207"/>
      <c r="AD429" s="207"/>
      <c r="AE429" s="113">
        <v>0.37483796296296296</v>
      </c>
      <c r="AF429" s="111">
        <v>25157</v>
      </c>
      <c r="AG429" s="123">
        <f t="shared" si="137"/>
        <v>1.120474537037037</v>
      </c>
      <c r="AH429" s="125">
        <f t="shared" si="138"/>
        <v>1.0482523148148148</v>
      </c>
      <c r="AI429" s="5">
        <f t="shared" si="119"/>
        <v>5.8098022090663131</v>
      </c>
      <c r="AJ429">
        <f t="shared" si="124"/>
        <v>5</v>
      </c>
      <c r="AK429">
        <f t="shared" si="125"/>
        <v>48</v>
      </c>
      <c r="AL429">
        <f t="shared" si="126"/>
        <v>5</v>
      </c>
      <c r="AM429" s="7">
        <f t="shared" si="127"/>
        <v>0.24172453703703703</v>
      </c>
      <c r="AN429" s="5">
        <f t="shared" si="120"/>
        <v>17.965142637464854</v>
      </c>
      <c r="AO429">
        <f t="shared" si="128"/>
        <v>17</v>
      </c>
      <c r="AP429">
        <f t="shared" si="129"/>
        <v>57</v>
      </c>
      <c r="AQ429">
        <f t="shared" si="130"/>
        <v>17</v>
      </c>
      <c r="AR429" s="7">
        <f t="shared" si="131"/>
        <v>0.748113425925926</v>
      </c>
    </row>
    <row r="430" spans="1:44" ht="17" thickBot="1" x14ac:dyDescent="0.3">
      <c r="A430" s="115">
        <f t="shared" si="133"/>
        <v>357</v>
      </c>
      <c r="B430" s="50">
        <f t="shared" si="132"/>
        <v>216</v>
      </c>
      <c r="C430" s="39"/>
      <c r="D430" s="161">
        <v>-991</v>
      </c>
      <c r="E430" s="161"/>
      <c r="F430" s="41">
        <v>43568</v>
      </c>
      <c r="G430" s="9">
        <f t="shared" si="121"/>
        <v>4</v>
      </c>
      <c r="H430" s="9">
        <f t="shared" si="122"/>
        <v>13</v>
      </c>
      <c r="I430" s="94" t="str">
        <f t="shared" si="140"/>
        <v/>
      </c>
      <c r="J430" s="38" t="s">
        <v>16</v>
      </c>
      <c r="K430" s="9" t="str">
        <f t="shared" si="139"/>
        <v>Day 5</v>
      </c>
      <c r="L430" s="42" t="s">
        <v>17</v>
      </c>
      <c r="M430" s="51">
        <v>0.98263888888888884</v>
      </c>
      <c r="N430" s="10" t="str">
        <f t="shared" si="144"/>
        <v/>
      </c>
      <c r="O430" s="17">
        <f t="shared" si="145"/>
        <v>0.86874999999999991</v>
      </c>
      <c r="P430" s="56"/>
      <c r="Q430" s="11"/>
      <c r="R430" s="12"/>
      <c r="S430" s="11">
        <v>0.23446759259259262</v>
      </c>
      <c r="T430" s="12" t="s">
        <v>130</v>
      </c>
      <c r="U430" s="12"/>
      <c r="V430" s="11">
        <f t="shared" si="146"/>
        <v>0.25145833333333334</v>
      </c>
      <c r="W430" s="11"/>
      <c r="X430" s="11"/>
      <c r="Y430" s="56"/>
      <c r="Z430" s="11">
        <f t="shared" si="123"/>
        <v>0.75645833333333334</v>
      </c>
      <c r="AA430" s="57"/>
      <c r="AB430" s="57">
        <v>0.75026620370370367</v>
      </c>
      <c r="AC430" s="207"/>
      <c r="AD430" s="207"/>
      <c r="AE430" s="113">
        <v>0.28092592592592591</v>
      </c>
      <c r="AF430" s="111">
        <v>25148</v>
      </c>
      <c r="AG430" s="123">
        <f t="shared" si="137"/>
        <v>1.0266666666666668</v>
      </c>
      <c r="AH430" s="125">
        <f t="shared" si="138"/>
        <v>4.4027777777777999E-2</v>
      </c>
      <c r="AI430" s="5">
        <f t="shared" si="119"/>
        <v>6.0438627992664946</v>
      </c>
      <c r="AJ430">
        <f t="shared" si="124"/>
        <v>6</v>
      </c>
      <c r="AK430">
        <f t="shared" si="125"/>
        <v>2</v>
      </c>
      <c r="AL430">
        <f t="shared" si="126"/>
        <v>6</v>
      </c>
      <c r="AM430" s="7">
        <f t="shared" si="127"/>
        <v>0.25145833333333334</v>
      </c>
      <c r="AN430" s="5">
        <f t="shared" si="120"/>
        <v>18.161239721509304</v>
      </c>
      <c r="AO430">
        <f t="shared" si="128"/>
        <v>18</v>
      </c>
      <c r="AP430">
        <f t="shared" si="129"/>
        <v>9</v>
      </c>
      <c r="AQ430">
        <f t="shared" si="130"/>
        <v>18</v>
      </c>
      <c r="AR430" s="7">
        <f t="shared" si="131"/>
        <v>0.75645833333333334</v>
      </c>
    </row>
    <row r="431" spans="1:44" ht="209" thickBot="1" x14ac:dyDescent="0.3">
      <c r="A431" s="115">
        <f t="shared" si="133"/>
        <v>358</v>
      </c>
      <c r="B431" s="50">
        <f t="shared" si="132"/>
        <v>217</v>
      </c>
      <c r="C431" s="39"/>
      <c r="D431" s="161">
        <v>-991</v>
      </c>
      <c r="E431" s="161"/>
      <c r="F431" s="41">
        <v>43746</v>
      </c>
      <c r="G431" s="9">
        <f t="shared" si="121"/>
        <v>10</v>
      </c>
      <c r="H431" s="9">
        <f t="shared" si="122"/>
        <v>8</v>
      </c>
      <c r="I431" s="94" t="str">
        <f t="shared" si="140"/>
        <v>PM Saturday</v>
      </c>
      <c r="J431" s="38" t="s">
        <v>31</v>
      </c>
      <c r="K431" s="9" t="str">
        <f t="shared" si="139"/>
        <v>Day 1</v>
      </c>
      <c r="L431" s="42" t="s">
        <v>17</v>
      </c>
      <c r="M431" s="51">
        <v>0.63541666666666663</v>
      </c>
      <c r="N431" s="10" t="str">
        <f t="shared" si="144"/>
        <v/>
      </c>
      <c r="O431" s="17">
        <f t="shared" si="145"/>
        <v>0.5215277777777777</v>
      </c>
      <c r="P431" s="56"/>
      <c r="Q431" s="11"/>
      <c r="R431" s="20" t="s">
        <v>310</v>
      </c>
      <c r="S431" s="11">
        <v>0.23516203703703706</v>
      </c>
      <c r="T431" s="12" t="s">
        <v>130</v>
      </c>
      <c r="U431" s="16" t="s">
        <v>148</v>
      </c>
      <c r="V431" s="11">
        <f t="shared" si="146"/>
        <v>0.24658564814814818</v>
      </c>
      <c r="W431" s="11"/>
      <c r="X431" s="11"/>
      <c r="Y431" s="56"/>
      <c r="Z431" s="11">
        <f t="shared" si="123"/>
        <v>0.74741898148148145</v>
      </c>
      <c r="AA431" s="9"/>
      <c r="AB431" s="9"/>
      <c r="AC431" s="207"/>
      <c r="AD431" s="207"/>
      <c r="AE431" s="113">
        <v>0.93239583333333342</v>
      </c>
      <c r="AF431" s="111">
        <v>25139</v>
      </c>
      <c r="AG431" s="123">
        <f t="shared" si="137"/>
        <v>1.6775462962962964</v>
      </c>
      <c r="AH431" s="125">
        <f t="shared" si="138"/>
        <v>1.0421296296296299</v>
      </c>
      <c r="AI431" s="5">
        <f t="shared" ref="AI431:AI479" si="147">(3.14159265358979 - ((3.14159265358979 - 3.14159265358979 + (0.0430398*SIN(2*((MOD(4.8949504201433+628.331969753199*((367*$D431-INT(7*($D431+INT(($G431+9)/12))/4)+INT(275*$G431/9)+$H431-730531.5)/36525),6.28318530718))+(0.033423*SIN(MOD(6.2400408+628.3019501*((367*$D431-INT(7*($D431+INT(($G431+9)/12))/4)+INT(275*$G431/9)+$H431-730531.5)/36525),6.28318530718))+0.00034907*SIN(2*(MOD(6.2400408+628.3019501*((367*$D431-INT(7*($D431+INT(($G431+9)/12))/4)+INT(275*$G431/9)+$H431-730531.5)/36525),6.28318530718)))))) - 0.00092502*SIN(4*((MOD(4.8949504201433+628.331969753199*((367*$D431-INT(7*($D431+INT(($G431+9)/12))/4)+INT(275*$G431/9)+$H431-730531.5)/36525),6.28318530718))+(0.033423*SIN(MOD(6.2400408+628.3019501*((367*$D431-INT(7*($D431+INT(($G431+9)/12))/4)+INT(275*$G431/9)+$H431-730531.5)/36525),6.28318530718))+0.00034907*SIN(2*(MOD(6.2400408+628.3019501*((367*$D431-INT(7*($D431+INT(($G431+9)/12))/4)+INT(275*$G431/9)+$H431-730531.5)/36525),6.28318530718)))))) - (0.033423*SIN(MOD(6.2400408+628.3019501*((367*$D431-INT(7*($D431+INT(($G431+9)/12))/4)+INT(275*$G431/9)+$H431-730531.5)/36525),6.28318530718))+0.00034907*SIN(2*(MOD(6.2400408+628.3019501*((367*$D431-INT(7*($D431+INT(($G431+9)/12))/4)+INT(275*$G431/9)+$H431-730531.5)/36525),6.28318530718))))))+0.017453293*$AW$509 + $AW$512*(ACOS((SIN(0.017453293*$AW$511) - SIN(0.017453293*$AW$508)*SIN(ASIN(SIN(0.409093-0.0002269*((367*$D431-INT(7*($D431+INT(($G431+9)/12))/4)+INT(275*$G431/9)+$H431-730531.5)/36525))*SIN((MOD(4.8949504201433+628.331969753199*((367*$D431-INT(7*($D431+INT(($G431+9)/12))/4)+INT(275*$G431/9)+$H431-730531.5)/36525),6.28318530718))+(0.033423*SIN(MOD(6.2400408+628.3019501*((367*$D431-INT(7*($D431+INT(($G431+9)/12))/4)+INT(275*$G431/9)+$H431-730531.5)/36525),6.28318530718))+0.00034907*SIN(2*(MOD(6.2400408+628.3019501*((367*$D431-INT(7*($D431+INT(($G431+9)/12))/4)+INT(275*$G431/9)+$H431-730531.5)/36525),6.28318530718))))))))/(COS(0.017453293*$AW$508)*COS(ASIN(SIN(0.409093-0.0002269*((367*$D431-INT(7*($D431+INT(($G431+9)/12))/4)+INT(275*$G431/9)+$H431-730531.5)/36525))*SIN((MOD(4.8949504201433+628.331969753199*((367*$D431-INT(7*($D431+INT(($G431+9)/12))/4)+INT(275*$G431/9)+$H431-730531.5)/36525),6.28318530718))+(0.033423*SIN(MOD(6.2400408+628.3019501*((367*$D431-INT(7*($D431+INT(($G431+9)/12))/4)+INT(275*$G431/9)+$H431-730531.5)/36525),6.28318530718))+0.00034907*SIN(2*(MOD(6.2400408+628.3019501*((367*$D431-INT(7*($D431+INT(($G431+9)/12))/4)+INT(275*$G431/9)+$H431-730531.5)/36525),6.28318530718))))))))))))*57.29577951/15 + $AW$510</f>
        <v>5.9265342095948705</v>
      </c>
      <c r="AJ431">
        <f t="shared" si="124"/>
        <v>5</v>
      </c>
      <c r="AK431">
        <f t="shared" si="125"/>
        <v>55</v>
      </c>
      <c r="AL431">
        <f t="shared" si="126"/>
        <v>5</v>
      </c>
      <c r="AM431" s="7">
        <f t="shared" si="127"/>
        <v>0.24658564814814818</v>
      </c>
      <c r="AN431" s="5">
        <f t="shared" ref="AN431:AN479" si="148">(3.14159265358979 - ((3.14159265358979 - 3.14159265358979 + (0.0430398*SIN(2*((MOD(4.8949504201433+628.331969753199*((367*$D431-INT(7*($D431+INT(($G431+9)/12))/4)+INT(275*$G431/9)+$H431-730531.5)/36525),6.28318530718))+(0.033423*SIN(MOD(6.2400408+628.3019501*((367*$D431-INT(7*($D431+INT(($G431+9)/12))/4)+INT(275*$G431/9)+$H431-730531.5)/36525),6.28318530718))+0.00034907*SIN(2*(MOD(6.2400408+628.3019501*((367*$D431-INT(7*($D431+INT(($G431+9)/12))/4)+INT(275*$G431/9)+$H431-730531.5)/36525),6.28318530718)))))) - 0.00092502*SIN(4*((MOD(4.8949504201433+628.331969753199*((367*$D431-INT(7*($D431+INT(($G431+9)/12))/4)+INT(275*$G431/9)+$H431-730531.5)/36525),6.28318530718))+(0.033423*SIN(MOD(6.2400408+628.3019501*((367*$D431-INT(7*($D431+INT(($G431+9)/12))/4)+INT(275*$G431/9)+$H431-730531.5)/36525),6.28318530718))+0.00034907*SIN(2*(MOD(6.2400408+628.3019501*((367*$D431-INT(7*($D431+INT(($G431+9)/12))/4)+INT(275*$G431/9)+$H431-730531.5)/36525),6.28318530718)))))) - (0.033423*SIN(MOD(6.2400408+628.3019501*((367*$D431-INT(7*($D431+INT(($G431+9)/12))/4)+INT(275*$G431/9)+$H431-730531.5)/36525),6.28318530718))+0.00034907*SIN(2*(MOD(6.2400408+628.3019501*((367*$D431-INT(7*($D431+INT(($G431+9)/12))/4)+INT(275*$G431/9)+$H431-730531.5)/36525),6.28318530718))))))+0.017453293*$AW$509 - $AW$512*(ACOS((SIN(0.017453293*$AW$511) - SIN(0.017453293*$AW$508)*SIN(ASIN(SIN(0.409093-0.0002269*((367*$D431-INT(7*($D431+INT(($G431+9)/12))/4)+INT(275*$G431/9)+$H431-730531.5)/36525))*SIN((MOD(4.8949504201433+628.331969753199*((367*$D431-INT(7*($D431+INT(($G431+9)/12))/4)+INT(275*$G431/9)+$H431-730531.5)/36525),6.28318530718))+(0.033423*SIN(MOD(6.2400408+628.3019501*((367*$D431-INT(7*($D431+INT(($G431+9)/12))/4)+INT(275*$G431/9)+$H431-730531.5)/36525),6.28318530718))+0.00034907*SIN(2*(MOD(6.2400408+628.3019501*((367*$D431-INT(7*($D431+INT(($G431+9)/12))/4)+INT(275*$G431/9)+$H431-730531.5)/36525),6.28318530718))))))))/(COS(0.017453293*$AW$508)*COS(ASIN(SIN(0.409093-0.0002269*((367*$D431-INT(7*($D431+INT(($G431+9)/12))/4)+INT(275*$G431/9)+$H431-730531.5)/36525))*SIN((MOD(4.8949504201433+628.331969753199*((367*$D431-INT(7*($D431+INT(($G431+9)/12))/4)+INT(275*$G431/9)+$H431-730531.5)/36525),6.28318530718))+(0.033423*SIN(MOD(6.2400408+628.3019501*((367*$D431-INT(7*($D431+INT(($G431+9)/12))/4)+INT(275*$G431/9)+$H431-730531.5)/36525),6.28318530718))+0.00034907*SIN(2*(MOD(6.2400408+628.3019501*((367*$D431-INT(7*($D431+INT(($G431+9)/12))/4)+INT(275*$G431/9)+$H431-730531.5)/36525),6.28318530718))))))))))))*57.29577951/15 + $AW$510</f>
        <v>17.94159625424706</v>
      </c>
      <c r="AO431">
        <f t="shared" si="128"/>
        <v>17</v>
      </c>
      <c r="AP431">
        <f t="shared" si="129"/>
        <v>56</v>
      </c>
      <c r="AQ431">
        <f t="shared" si="130"/>
        <v>17</v>
      </c>
      <c r="AR431" s="7">
        <f t="shared" si="131"/>
        <v>0.74741898148148145</v>
      </c>
    </row>
    <row r="432" spans="1:44" ht="17" thickBot="1" x14ac:dyDescent="0.3">
      <c r="A432" s="115">
        <f t="shared" si="133"/>
        <v>359</v>
      </c>
      <c r="B432" s="50">
        <f t="shared" si="132"/>
        <v>218</v>
      </c>
      <c r="C432" s="39"/>
      <c r="D432" s="161">
        <v>-990</v>
      </c>
      <c r="E432" s="161"/>
      <c r="F432" s="41">
        <v>43558</v>
      </c>
      <c r="G432" s="9">
        <f t="shared" ref="G432:G479" si="149">MONTH(F432)</f>
        <v>4</v>
      </c>
      <c r="H432" s="9">
        <f t="shared" ref="H432:H479" si="150">DAY(F432)</f>
        <v>3</v>
      </c>
      <c r="I432" s="94" t="str">
        <f t="shared" si="140"/>
        <v/>
      </c>
      <c r="J432" s="38" t="s">
        <v>23</v>
      </c>
      <c r="K432" s="9" t="str">
        <f t="shared" si="139"/>
        <v>Day 2</v>
      </c>
      <c r="L432" s="64" t="s">
        <v>24</v>
      </c>
      <c r="M432" s="51">
        <v>0.30624999999999997</v>
      </c>
      <c r="N432" s="10">
        <f t="shared" si="144"/>
        <v>0.19236111111111109</v>
      </c>
      <c r="O432" s="10" t="str">
        <f t="shared" si="145"/>
        <v/>
      </c>
      <c r="P432" s="56"/>
      <c r="Q432" s="11"/>
      <c r="R432" s="12" t="s">
        <v>130</v>
      </c>
      <c r="S432" s="11">
        <v>0.25671296296296298</v>
      </c>
      <c r="T432" s="12" t="s">
        <v>145</v>
      </c>
      <c r="U432" s="12"/>
      <c r="V432" s="11">
        <f t="shared" si="146"/>
        <v>0.25145833333333334</v>
      </c>
      <c r="W432" s="11"/>
      <c r="X432" s="11"/>
      <c r="Y432" s="57">
        <v>0.2521990740740741</v>
      </c>
      <c r="Z432" s="11">
        <f t="shared" ref="Z432:Z479" si="151">AR432</f>
        <v>0.76201388888888888</v>
      </c>
      <c r="AA432" s="9"/>
      <c r="AB432" s="9"/>
      <c r="AC432" s="207"/>
      <c r="AD432" s="207"/>
      <c r="AE432" s="113">
        <v>0.59877314814814808</v>
      </c>
      <c r="AF432" s="111">
        <v>25131</v>
      </c>
      <c r="AG432" s="123">
        <f t="shared" si="137"/>
        <v>1.3440162037037036</v>
      </c>
      <c r="AH432" s="125">
        <f t="shared" si="138"/>
        <v>1.0377662037037036</v>
      </c>
      <c r="AI432" s="5">
        <f t="shared" si="147"/>
        <v>6.0476778814556935</v>
      </c>
      <c r="AJ432">
        <f t="shared" ref="AJ432:AJ479" si="152">INT(AI432)</f>
        <v>6</v>
      </c>
      <c r="AK432">
        <f t="shared" ref="AK432:AK479" si="153">INT((AI432-AJ432)*60)</f>
        <v>2</v>
      </c>
      <c r="AL432">
        <f t="shared" ref="AL432:AL479" si="154">INT(AI432-((AI432-(AJ432/60)*60)/60)*60)</f>
        <v>6</v>
      </c>
      <c r="AM432" s="7">
        <f t="shared" ref="AM432:AM479" si="155">TIME(AJ432,AK432,AL432)</f>
        <v>0.25145833333333334</v>
      </c>
      <c r="AN432" s="5">
        <f t="shared" si="148"/>
        <v>18.288337991507145</v>
      </c>
      <c r="AO432">
        <f t="shared" ref="AO432:AO479" si="156">INT(AN432)</f>
        <v>18</v>
      </c>
      <c r="AP432">
        <f t="shared" ref="AP432:AP479" si="157">INT((AN432-AO432)*60)</f>
        <v>17</v>
      </c>
      <c r="AQ432">
        <f t="shared" ref="AQ432:AQ479" si="158">INT(AN432-((AN432-(AO432/60)*60)/60)*60)</f>
        <v>18</v>
      </c>
      <c r="AR432" s="7">
        <f t="shared" ref="AR432:AR479" si="159">TIME(AO432,AP432,AQ432)</f>
        <v>0.76201388888888888</v>
      </c>
    </row>
    <row r="433" spans="1:44" ht="17" thickBot="1" x14ac:dyDescent="0.3">
      <c r="A433" s="115">
        <f t="shared" si="133"/>
        <v>360</v>
      </c>
      <c r="B433" s="50">
        <f t="shared" ref="B433:B474" si="160">B432+1</f>
        <v>219</v>
      </c>
      <c r="C433" s="39"/>
      <c r="D433" s="161">
        <v>-990</v>
      </c>
      <c r="E433" s="161"/>
      <c r="F433" s="41">
        <v>43735</v>
      </c>
      <c r="G433" s="9">
        <f t="shared" si="149"/>
        <v>9</v>
      </c>
      <c r="H433" s="9">
        <f t="shared" si="150"/>
        <v>27</v>
      </c>
      <c r="I433" s="94" t="str">
        <f t="shared" si="140"/>
        <v/>
      </c>
      <c r="J433" s="38" t="s">
        <v>16</v>
      </c>
      <c r="K433" s="9" t="str">
        <f t="shared" si="139"/>
        <v>Day 5</v>
      </c>
      <c r="L433" s="64" t="s">
        <v>24</v>
      </c>
      <c r="M433" s="51">
        <v>0.93402777777777779</v>
      </c>
      <c r="N433" s="10" t="str">
        <f t="shared" si="144"/>
        <v/>
      </c>
      <c r="O433" s="10">
        <f t="shared" si="145"/>
        <v>0.82013888888888886</v>
      </c>
      <c r="P433" s="56"/>
      <c r="Q433" s="11"/>
      <c r="R433" s="12"/>
      <c r="S433" s="11">
        <v>0.2325925925925926</v>
      </c>
      <c r="T433" s="12" t="s">
        <v>130</v>
      </c>
      <c r="U433" s="12"/>
      <c r="V433" s="11">
        <f t="shared" si="146"/>
        <v>0.25145833333333334</v>
      </c>
      <c r="W433" s="11"/>
      <c r="X433" s="11"/>
      <c r="Y433" s="56"/>
      <c r="Z433" s="11">
        <f t="shared" si="151"/>
        <v>0.74672453703703701</v>
      </c>
      <c r="AA433" s="57"/>
      <c r="AB433" s="57">
        <v>0.74854166666666666</v>
      </c>
      <c r="AC433" s="207"/>
      <c r="AD433" s="207"/>
      <c r="AE433" s="113">
        <v>0.22475694444444447</v>
      </c>
      <c r="AF433" s="111">
        <v>25122</v>
      </c>
      <c r="AG433" s="123">
        <f t="shared" si="137"/>
        <v>0.97010416666666655</v>
      </c>
      <c r="AH433" s="125">
        <f t="shared" si="138"/>
        <v>3.6076388888888755E-2</v>
      </c>
      <c r="AI433" s="5">
        <f t="shared" si="147"/>
        <v>6.0396077512228166</v>
      </c>
      <c r="AJ433">
        <f t="shared" si="152"/>
        <v>6</v>
      </c>
      <c r="AK433">
        <f t="shared" si="153"/>
        <v>2</v>
      </c>
      <c r="AL433">
        <f t="shared" si="154"/>
        <v>6</v>
      </c>
      <c r="AM433" s="7">
        <f t="shared" si="155"/>
        <v>0.25145833333333334</v>
      </c>
      <c r="AN433" s="5">
        <f t="shared" si="148"/>
        <v>17.917894896643613</v>
      </c>
      <c r="AO433">
        <f t="shared" si="156"/>
        <v>17</v>
      </c>
      <c r="AP433">
        <f t="shared" si="157"/>
        <v>55</v>
      </c>
      <c r="AQ433">
        <f t="shared" si="158"/>
        <v>17</v>
      </c>
      <c r="AR433" s="7">
        <f t="shared" si="159"/>
        <v>0.74672453703703701</v>
      </c>
    </row>
    <row r="434" spans="1:44" ht="17" thickBot="1" x14ac:dyDescent="0.3">
      <c r="A434" s="115">
        <f t="shared" ref="A434:A479" si="161">A433+1</f>
        <v>361</v>
      </c>
      <c r="B434" s="50">
        <f t="shared" si="160"/>
        <v>220</v>
      </c>
      <c r="C434" s="39"/>
      <c r="D434" s="161">
        <v>-989</v>
      </c>
      <c r="E434" s="161"/>
      <c r="F434" s="40">
        <v>43518</v>
      </c>
      <c r="G434" s="14">
        <f t="shared" si="149"/>
        <v>2</v>
      </c>
      <c r="H434" s="14">
        <f t="shared" si="150"/>
        <v>22</v>
      </c>
      <c r="I434" s="94" t="str">
        <f t="shared" si="140"/>
        <v/>
      </c>
      <c r="J434" s="38" t="s">
        <v>28</v>
      </c>
      <c r="K434" s="9" t="str">
        <f t="shared" si="139"/>
        <v>Day 5</v>
      </c>
      <c r="L434" s="42" t="s">
        <v>19</v>
      </c>
      <c r="M434" s="51">
        <v>0.5444444444444444</v>
      </c>
      <c r="N434" s="17">
        <f t="shared" si="144"/>
        <v>0.43055555555555552</v>
      </c>
      <c r="O434" s="10" t="str">
        <f t="shared" si="145"/>
        <v/>
      </c>
      <c r="P434" s="56"/>
      <c r="Q434" s="11"/>
      <c r="R434" s="12"/>
      <c r="S434" s="11">
        <v>0.24651620370370372</v>
      </c>
      <c r="T434" s="12" t="s">
        <v>130</v>
      </c>
      <c r="U434" s="12"/>
      <c r="V434" s="11">
        <f t="shared" si="146"/>
        <v>0.24728009259259257</v>
      </c>
      <c r="W434" s="11"/>
      <c r="X434" s="11"/>
      <c r="Y434" s="56"/>
      <c r="Z434" s="11">
        <f t="shared" si="151"/>
        <v>0.77659722222222216</v>
      </c>
      <c r="AA434" s="9"/>
      <c r="AB434" s="9"/>
      <c r="AC434" s="207"/>
      <c r="AD434" s="207"/>
      <c r="AE434" s="113">
        <v>0.85042824074074075</v>
      </c>
      <c r="AF434" s="111">
        <v>25115</v>
      </c>
      <c r="AG434" s="123">
        <f t="shared" si="137"/>
        <v>1.5958564814814813</v>
      </c>
      <c r="AH434" s="125">
        <f t="shared" si="138"/>
        <v>1.051412037037037</v>
      </c>
      <c r="AI434" s="5">
        <f t="shared" si="147"/>
        <v>5.9424387829249197</v>
      </c>
      <c r="AJ434">
        <f t="shared" si="152"/>
        <v>5</v>
      </c>
      <c r="AK434">
        <f t="shared" si="153"/>
        <v>56</v>
      </c>
      <c r="AL434">
        <f t="shared" si="154"/>
        <v>5</v>
      </c>
      <c r="AM434" s="7">
        <f t="shared" si="155"/>
        <v>0.24728009259259257</v>
      </c>
      <c r="AN434" s="5">
        <f t="shared" si="148"/>
        <v>18.634151803314655</v>
      </c>
      <c r="AO434">
        <f t="shared" si="156"/>
        <v>18</v>
      </c>
      <c r="AP434">
        <f t="shared" si="157"/>
        <v>38</v>
      </c>
      <c r="AQ434">
        <f t="shared" si="158"/>
        <v>18</v>
      </c>
      <c r="AR434" s="7">
        <f t="shared" si="159"/>
        <v>0.77659722222222216</v>
      </c>
    </row>
    <row r="435" spans="1:44" ht="71" thickBot="1" x14ac:dyDescent="0.3">
      <c r="A435" s="115">
        <f t="shared" si="161"/>
        <v>362</v>
      </c>
      <c r="B435" s="50">
        <f t="shared" si="160"/>
        <v>221</v>
      </c>
      <c r="C435" s="39"/>
      <c r="D435" s="161">
        <v>-989</v>
      </c>
      <c r="E435" s="161"/>
      <c r="F435" s="41">
        <v>43695</v>
      </c>
      <c r="G435" s="9">
        <f t="shared" si="149"/>
        <v>8</v>
      </c>
      <c r="H435" s="9">
        <f t="shared" si="150"/>
        <v>18</v>
      </c>
      <c r="I435" s="94" t="str">
        <f t="shared" si="140"/>
        <v>AM 7th Day</v>
      </c>
      <c r="J435" s="38" t="s">
        <v>31</v>
      </c>
      <c r="K435" s="9" t="str">
        <f t="shared" si="139"/>
        <v>Day 7</v>
      </c>
      <c r="L435" s="64" t="s">
        <v>24</v>
      </c>
      <c r="M435" s="51">
        <v>0.21805555555555556</v>
      </c>
      <c r="N435" s="10">
        <f t="shared" si="144"/>
        <v>0.10416666666666667</v>
      </c>
      <c r="O435" s="10" t="str">
        <f t="shared" si="145"/>
        <v/>
      </c>
      <c r="P435" s="56"/>
      <c r="Q435" s="11"/>
      <c r="R435" s="12" t="s">
        <v>130</v>
      </c>
      <c r="S435" s="11">
        <v>0.26903935185185185</v>
      </c>
      <c r="T435" s="12" t="s">
        <v>130</v>
      </c>
      <c r="U435" s="12"/>
      <c r="V435" s="11">
        <f t="shared" si="146"/>
        <v>0.26187500000000002</v>
      </c>
      <c r="W435" s="11"/>
      <c r="X435" s="11"/>
      <c r="Y435" s="56"/>
      <c r="Z435" s="11">
        <f t="shared" si="151"/>
        <v>0.7397800925925927</v>
      </c>
      <c r="AA435" s="9"/>
      <c r="AB435" s="9"/>
      <c r="AC435" s="207"/>
      <c r="AD435" s="207"/>
      <c r="AE435" s="114">
        <v>0.52638888888888891</v>
      </c>
      <c r="AF435" s="111">
        <v>25106</v>
      </c>
      <c r="AG435" s="123">
        <f t="shared" si="137"/>
        <v>1.2719212962962965</v>
      </c>
      <c r="AH435" s="125">
        <f t="shared" si="138"/>
        <v>1.0538657407407408</v>
      </c>
      <c r="AI435" s="5">
        <f t="shared" si="147"/>
        <v>6.292746509380609</v>
      </c>
      <c r="AJ435">
        <f t="shared" si="152"/>
        <v>6</v>
      </c>
      <c r="AK435">
        <f t="shared" si="153"/>
        <v>17</v>
      </c>
      <c r="AL435">
        <f t="shared" si="154"/>
        <v>6</v>
      </c>
      <c r="AM435" s="7">
        <f t="shared" si="155"/>
        <v>0.26187500000000002</v>
      </c>
      <c r="AN435" s="5">
        <f t="shared" si="148"/>
        <v>17.763625983279137</v>
      </c>
      <c r="AO435">
        <f t="shared" si="156"/>
        <v>17</v>
      </c>
      <c r="AP435">
        <f t="shared" si="157"/>
        <v>45</v>
      </c>
      <c r="AQ435">
        <f t="shared" si="158"/>
        <v>17</v>
      </c>
      <c r="AR435" s="7">
        <f t="shared" si="159"/>
        <v>0.7397800925925927</v>
      </c>
    </row>
    <row r="436" spans="1:44" ht="17" thickBot="1" x14ac:dyDescent="0.3">
      <c r="A436" s="115">
        <f t="shared" si="161"/>
        <v>363</v>
      </c>
      <c r="B436" s="50">
        <f t="shared" si="160"/>
        <v>222</v>
      </c>
      <c r="C436" s="39"/>
      <c r="D436" s="161">
        <v>-988</v>
      </c>
      <c r="E436" s="161"/>
      <c r="F436" s="40">
        <v>43508</v>
      </c>
      <c r="G436" s="14">
        <f t="shared" si="149"/>
        <v>2</v>
      </c>
      <c r="H436" s="14">
        <f t="shared" si="150"/>
        <v>12</v>
      </c>
      <c r="I436" s="94" t="str">
        <f t="shared" si="140"/>
        <v/>
      </c>
      <c r="J436" s="38" t="s">
        <v>25</v>
      </c>
      <c r="K436" s="9" t="str">
        <f t="shared" si="139"/>
        <v>Day 3</v>
      </c>
      <c r="L436" s="42" t="s">
        <v>17</v>
      </c>
      <c r="M436" s="51">
        <v>0.21944444444444444</v>
      </c>
      <c r="N436" s="17">
        <f t="shared" si="144"/>
        <v>0.10555555555555556</v>
      </c>
      <c r="O436" s="10" t="str">
        <f t="shared" si="145"/>
        <v/>
      </c>
      <c r="P436" s="56"/>
      <c r="Q436" s="11"/>
      <c r="R436" s="12" t="s">
        <v>130</v>
      </c>
      <c r="S436" s="11">
        <v>0.25831018518518517</v>
      </c>
      <c r="T436" s="12" t="s">
        <v>130</v>
      </c>
      <c r="U436" s="12"/>
      <c r="V436" s="11">
        <f t="shared" si="146"/>
        <v>0.2445023148148148</v>
      </c>
      <c r="W436" s="11"/>
      <c r="X436" s="11"/>
      <c r="Y436" s="56"/>
      <c r="Z436" s="11">
        <f t="shared" si="151"/>
        <v>0.77729166666666671</v>
      </c>
      <c r="AA436" s="9"/>
      <c r="AB436" s="9"/>
      <c r="AC436" s="207"/>
      <c r="AD436" s="207"/>
      <c r="AE436" s="113">
        <v>0.5204050925925926</v>
      </c>
      <c r="AF436" s="111">
        <v>25097</v>
      </c>
      <c r="AG436" s="123">
        <f t="shared" si="137"/>
        <v>1.2660416666666665</v>
      </c>
      <c r="AH436" s="125">
        <f t="shared" si="138"/>
        <v>1.0465972222222222</v>
      </c>
      <c r="AI436" s="5">
        <f t="shared" si="147"/>
        <v>5.8737677285622469</v>
      </c>
      <c r="AJ436">
        <f t="shared" si="152"/>
        <v>5</v>
      </c>
      <c r="AK436">
        <f t="shared" si="153"/>
        <v>52</v>
      </c>
      <c r="AL436">
        <f t="shared" si="154"/>
        <v>5</v>
      </c>
      <c r="AM436" s="7">
        <f t="shared" si="155"/>
        <v>0.2445023148148148</v>
      </c>
      <c r="AN436" s="5">
        <f t="shared" si="148"/>
        <v>18.654465170578174</v>
      </c>
      <c r="AO436">
        <f t="shared" si="156"/>
        <v>18</v>
      </c>
      <c r="AP436">
        <f t="shared" si="157"/>
        <v>39</v>
      </c>
      <c r="AQ436">
        <f t="shared" si="158"/>
        <v>18</v>
      </c>
      <c r="AR436" s="7">
        <f t="shared" si="159"/>
        <v>0.77729166666666671</v>
      </c>
    </row>
    <row r="437" spans="1:44" ht="112" customHeight="1" thickBot="1" x14ac:dyDescent="0.3">
      <c r="A437" s="115">
        <f t="shared" si="161"/>
        <v>364</v>
      </c>
      <c r="B437" s="62">
        <f t="shared" si="160"/>
        <v>223</v>
      </c>
      <c r="C437" s="44"/>
      <c r="D437" s="210">
        <v>-988</v>
      </c>
      <c r="E437" s="210"/>
      <c r="F437" s="47">
        <v>43683</v>
      </c>
      <c r="G437" s="21">
        <f t="shared" si="149"/>
        <v>8</v>
      </c>
      <c r="H437" s="21">
        <f t="shared" si="150"/>
        <v>6</v>
      </c>
      <c r="I437" s="94" t="str">
        <f t="shared" si="140"/>
        <v/>
      </c>
      <c r="J437" s="37" t="s">
        <v>16</v>
      </c>
      <c r="K437" s="21" t="str">
        <f t="shared" si="139"/>
        <v>Day 4</v>
      </c>
      <c r="L437" s="42" t="s">
        <v>17</v>
      </c>
      <c r="M437" s="51">
        <v>0.37013888888888885</v>
      </c>
      <c r="N437" s="15">
        <f t="shared" si="144"/>
        <v>0.25624999999999998</v>
      </c>
      <c r="O437" s="10" t="str">
        <f t="shared" si="145"/>
        <v/>
      </c>
      <c r="P437" s="56"/>
      <c r="Q437" s="18"/>
      <c r="R437" s="16" t="s">
        <v>130</v>
      </c>
      <c r="S437" s="18">
        <v>0.2658564814814815</v>
      </c>
      <c r="T437" s="16" t="s">
        <v>134</v>
      </c>
      <c r="U437" s="16" t="s">
        <v>148</v>
      </c>
      <c r="V437" s="11">
        <f t="shared" si="146"/>
        <v>0.26256944444444447</v>
      </c>
      <c r="W437" s="11"/>
      <c r="X437" s="11"/>
      <c r="Y437" s="57">
        <v>0.26201388888888888</v>
      </c>
      <c r="Z437" s="11">
        <f t="shared" si="151"/>
        <v>0.73769675925925926</v>
      </c>
      <c r="AA437" s="9"/>
      <c r="AB437" s="9"/>
      <c r="AC437" s="243" t="s">
        <v>200</v>
      </c>
      <c r="AD437" s="243"/>
      <c r="AE437" s="113">
        <v>0.67206018518518518</v>
      </c>
      <c r="AF437" s="111">
        <v>25089</v>
      </c>
      <c r="AG437" s="123">
        <f t="shared" si="137"/>
        <v>1.4177893518518516</v>
      </c>
      <c r="AH437" s="125">
        <f t="shared" si="138"/>
        <v>1.0476504629629628</v>
      </c>
      <c r="AI437" s="5">
        <f t="shared" si="147"/>
        <v>6.3003236874338659</v>
      </c>
      <c r="AJ437">
        <f t="shared" si="152"/>
        <v>6</v>
      </c>
      <c r="AK437">
        <f t="shared" si="153"/>
        <v>18</v>
      </c>
      <c r="AL437">
        <f t="shared" si="154"/>
        <v>6</v>
      </c>
      <c r="AM437" s="7">
        <f t="shared" si="155"/>
        <v>0.26256944444444447</v>
      </c>
      <c r="AN437" s="5">
        <f t="shared" si="148"/>
        <v>17.70016541158914</v>
      </c>
      <c r="AO437">
        <f t="shared" si="156"/>
        <v>17</v>
      </c>
      <c r="AP437">
        <f t="shared" si="157"/>
        <v>42</v>
      </c>
      <c r="AQ437">
        <f t="shared" si="158"/>
        <v>17</v>
      </c>
      <c r="AR437" s="7">
        <f t="shared" si="159"/>
        <v>0.73769675925925926</v>
      </c>
    </row>
    <row r="438" spans="1:44" ht="75" thickBot="1" x14ac:dyDescent="0.3">
      <c r="A438" s="115">
        <f t="shared" si="161"/>
        <v>365</v>
      </c>
      <c r="B438" s="50">
        <f t="shared" si="160"/>
        <v>224</v>
      </c>
      <c r="C438" s="39"/>
      <c r="D438" s="161">
        <v>-987</v>
      </c>
      <c r="E438" s="161"/>
      <c r="F438" s="48">
        <v>43496</v>
      </c>
      <c r="G438" s="19">
        <f t="shared" si="149"/>
        <v>1</v>
      </c>
      <c r="H438" s="19">
        <f t="shared" si="150"/>
        <v>31</v>
      </c>
      <c r="I438" s="94" t="str">
        <f t="shared" si="140"/>
        <v>PM Saturday</v>
      </c>
      <c r="J438" s="38" t="s">
        <v>31</v>
      </c>
      <c r="K438" s="9" t="str">
        <f t="shared" si="139"/>
        <v>Day 1</v>
      </c>
      <c r="L438" s="42" t="s">
        <v>19</v>
      </c>
      <c r="M438" s="51">
        <v>0.71666666666666667</v>
      </c>
      <c r="N438" s="10" t="str">
        <f t="shared" si="144"/>
        <v/>
      </c>
      <c r="O438" s="17">
        <f t="shared" si="145"/>
        <v>0.60277777777777775</v>
      </c>
      <c r="P438" s="56"/>
      <c r="Q438" s="11" t="s">
        <v>163</v>
      </c>
      <c r="R438" s="12" t="s">
        <v>130</v>
      </c>
      <c r="S438" s="11">
        <v>0.23579861111111111</v>
      </c>
      <c r="T438" s="12" t="s">
        <v>130</v>
      </c>
      <c r="U438" s="12"/>
      <c r="V438" s="11">
        <f t="shared" si="146"/>
        <v>0.24103009259259259</v>
      </c>
      <c r="W438" s="11"/>
      <c r="X438" s="11" t="s">
        <v>161</v>
      </c>
      <c r="Y438" s="56"/>
      <c r="Z438" s="11">
        <f t="shared" si="151"/>
        <v>0.77659722222222216</v>
      </c>
      <c r="AA438" s="57" t="s">
        <v>162</v>
      </c>
      <c r="AB438" s="9"/>
      <c r="AC438" s="207"/>
      <c r="AD438" s="207"/>
      <c r="AE438" s="113">
        <v>1.1319444444444444E-2</v>
      </c>
      <c r="AF438" s="111">
        <v>25080</v>
      </c>
      <c r="AG438" s="123">
        <f t="shared" si="137"/>
        <v>0.75715277777777779</v>
      </c>
      <c r="AH438" s="125">
        <f t="shared" si="138"/>
        <v>4.0486111111111112E-2</v>
      </c>
      <c r="AI438" s="5">
        <f t="shared" si="147"/>
        <v>5.7834412178435057</v>
      </c>
      <c r="AJ438">
        <f t="shared" si="152"/>
        <v>5</v>
      </c>
      <c r="AK438">
        <f t="shared" si="153"/>
        <v>47</v>
      </c>
      <c r="AL438">
        <f t="shared" si="154"/>
        <v>5</v>
      </c>
      <c r="AM438" s="7">
        <f t="shared" si="155"/>
        <v>0.24103009259259259</v>
      </c>
      <c r="AN438" s="5">
        <f t="shared" si="148"/>
        <v>18.638174445783058</v>
      </c>
      <c r="AO438">
        <f t="shared" si="156"/>
        <v>18</v>
      </c>
      <c r="AP438">
        <f t="shared" si="157"/>
        <v>38</v>
      </c>
      <c r="AQ438">
        <f t="shared" si="158"/>
        <v>18</v>
      </c>
      <c r="AR438" s="7">
        <f t="shared" si="159"/>
        <v>0.77659722222222216</v>
      </c>
    </row>
    <row r="439" spans="1:44" ht="33" customHeight="1" thickBot="1" x14ac:dyDescent="0.3">
      <c r="A439" s="115">
        <f t="shared" si="161"/>
        <v>366</v>
      </c>
      <c r="B439" s="62">
        <f t="shared" si="160"/>
        <v>225</v>
      </c>
      <c r="C439" s="44"/>
      <c r="D439" s="210">
        <v>-987</v>
      </c>
      <c r="E439" s="210"/>
      <c r="F439" s="47">
        <v>43672</v>
      </c>
      <c r="G439" s="21">
        <f t="shared" si="149"/>
        <v>7</v>
      </c>
      <c r="H439" s="21">
        <f t="shared" si="150"/>
        <v>26</v>
      </c>
      <c r="I439" s="94" t="str">
        <f t="shared" si="140"/>
        <v/>
      </c>
      <c r="J439" s="37" t="s">
        <v>20</v>
      </c>
      <c r="K439" s="21" t="str">
        <f t="shared" si="139"/>
        <v>Day 2</v>
      </c>
      <c r="L439" s="42" t="s">
        <v>17</v>
      </c>
      <c r="M439" s="51">
        <v>0.82986111111111116</v>
      </c>
      <c r="N439" s="10" t="str">
        <f t="shared" si="144"/>
        <v/>
      </c>
      <c r="O439" s="15">
        <f t="shared" si="145"/>
        <v>0.71597222222222223</v>
      </c>
      <c r="P439" s="56"/>
      <c r="Q439" s="18"/>
      <c r="R439" s="16" t="s">
        <v>188</v>
      </c>
      <c r="S439" s="18">
        <v>0.24775462962962966</v>
      </c>
      <c r="T439" s="16" t="s">
        <v>130</v>
      </c>
      <c r="U439" s="16" t="s">
        <v>148</v>
      </c>
      <c r="V439" s="11">
        <f t="shared" si="146"/>
        <v>0.26118055555555558</v>
      </c>
      <c r="W439" s="11"/>
      <c r="X439" s="11"/>
      <c r="Y439" s="56"/>
      <c r="Z439" s="11">
        <f t="shared" si="151"/>
        <v>0.73491898148148149</v>
      </c>
      <c r="AA439" s="57"/>
      <c r="AB439" s="57">
        <v>0.7391550925925926</v>
      </c>
      <c r="AC439" s="243" t="s">
        <v>199</v>
      </c>
      <c r="AD439" s="243"/>
      <c r="AE439" s="113">
        <v>0.12607638888888889</v>
      </c>
      <c r="AF439" s="111">
        <v>25071</v>
      </c>
      <c r="AG439" s="123">
        <f t="shared" si="137"/>
        <v>0.87131944444444454</v>
      </c>
      <c r="AH439" s="125">
        <f t="shared" si="138"/>
        <v>4.1458333333333375E-2</v>
      </c>
      <c r="AI439" s="5">
        <f t="shared" si="147"/>
        <v>6.2809515885799359</v>
      </c>
      <c r="AJ439">
        <f t="shared" si="152"/>
        <v>6</v>
      </c>
      <c r="AK439">
        <f t="shared" si="153"/>
        <v>16</v>
      </c>
      <c r="AL439">
        <f t="shared" si="154"/>
        <v>6</v>
      </c>
      <c r="AM439" s="7">
        <f t="shared" si="155"/>
        <v>0.26118055555555558</v>
      </c>
      <c r="AN439" s="5">
        <f t="shared" si="148"/>
        <v>17.637821722346878</v>
      </c>
      <c r="AO439">
        <f t="shared" si="156"/>
        <v>17</v>
      </c>
      <c r="AP439">
        <f t="shared" si="157"/>
        <v>38</v>
      </c>
      <c r="AQ439">
        <f t="shared" si="158"/>
        <v>17</v>
      </c>
      <c r="AR439" s="7">
        <f t="shared" si="159"/>
        <v>0.73491898148148149</v>
      </c>
    </row>
    <row r="440" spans="1:44" ht="17" thickBot="1" x14ac:dyDescent="0.3">
      <c r="A440" s="115">
        <f t="shared" si="161"/>
        <v>367</v>
      </c>
      <c r="B440" s="50">
        <f t="shared" si="160"/>
        <v>226</v>
      </c>
      <c r="C440" s="39"/>
      <c r="D440" s="161">
        <v>-986</v>
      </c>
      <c r="E440" s="161"/>
      <c r="F440" s="40">
        <v>43485</v>
      </c>
      <c r="G440" s="14">
        <f t="shared" si="149"/>
        <v>1</v>
      </c>
      <c r="H440" s="14">
        <f t="shared" si="150"/>
        <v>20</v>
      </c>
      <c r="I440" s="94" t="str">
        <f t="shared" si="140"/>
        <v/>
      </c>
      <c r="J440" s="38" t="s">
        <v>16</v>
      </c>
      <c r="K440" s="9" t="str">
        <f t="shared" si="139"/>
        <v>Day 5</v>
      </c>
      <c r="L440" s="64" t="s">
        <v>24</v>
      </c>
      <c r="M440" s="51">
        <v>0.90763888888888899</v>
      </c>
      <c r="N440" s="10" t="str">
        <f t="shared" si="144"/>
        <v/>
      </c>
      <c r="O440" s="10">
        <f t="shared" si="145"/>
        <v>0.79375000000000007</v>
      </c>
      <c r="P440" s="56"/>
      <c r="Q440" s="11"/>
      <c r="R440" s="12"/>
      <c r="S440" s="11">
        <v>0.22685185185185186</v>
      </c>
      <c r="T440" s="12" t="s">
        <v>130</v>
      </c>
      <c r="U440" s="12"/>
      <c r="V440" s="11">
        <f t="shared" si="146"/>
        <v>0.23686342592592591</v>
      </c>
      <c r="W440" s="11"/>
      <c r="X440" s="11"/>
      <c r="Y440" s="56"/>
      <c r="Z440" s="11">
        <f t="shared" si="151"/>
        <v>0.77451388888888895</v>
      </c>
      <c r="AA440" s="57"/>
      <c r="AB440" s="57">
        <v>0.77846064814814808</v>
      </c>
      <c r="AC440" s="207"/>
      <c r="AD440" s="207"/>
      <c r="AE440" s="113">
        <v>0.19597222222222221</v>
      </c>
      <c r="AF440" s="111">
        <v>25063</v>
      </c>
      <c r="AG440" s="123">
        <f t="shared" si="137"/>
        <v>0.94130787037037034</v>
      </c>
      <c r="AH440" s="125">
        <f t="shared" si="138"/>
        <v>3.3668981481481342E-2</v>
      </c>
      <c r="AI440" s="5">
        <f t="shared" si="147"/>
        <v>5.6870305614133914</v>
      </c>
      <c r="AJ440">
        <f t="shared" si="152"/>
        <v>5</v>
      </c>
      <c r="AK440">
        <f t="shared" si="153"/>
        <v>41</v>
      </c>
      <c r="AL440">
        <f t="shared" si="154"/>
        <v>5</v>
      </c>
      <c r="AM440" s="7">
        <f t="shared" si="155"/>
        <v>0.23686342592592591</v>
      </c>
      <c r="AN440" s="5">
        <f t="shared" si="148"/>
        <v>18.584312892006064</v>
      </c>
      <c r="AO440">
        <f t="shared" si="156"/>
        <v>18</v>
      </c>
      <c r="AP440">
        <f t="shared" si="157"/>
        <v>35</v>
      </c>
      <c r="AQ440">
        <f t="shared" si="158"/>
        <v>18</v>
      </c>
      <c r="AR440" s="7">
        <f t="shared" si="159"/>
        <v>0.77451388888888895</v>
      </c>
    </row>
    <row r="441" spans="1:44" ht="17" thickBot="1" x14ac:dyDescent="0.3">
      <c r="A441" s="115">
        <f t="shared" si="161"/>
        <v>368</v>
      </c>
      <c r="B441" s="50">
        <f t="shared" si="160"/>
        <v>227</v>
      </c>
      <c r="C441" s="39"/>
      <c r="D441" s="161">
        <v>-986</v>
      </c>
      <c r="E441" s="161"/>
      <c r="F441" s="41">
        <v>43633</v>
      </c>
      <c r="G441" s="9">
        <f t="shared" si="149"/>
        <v>6</v>
      </c>
      <c r="H441" s="9">
        <f t="shared" si="150"/>
        <v>17</v>
      </c>
      <c r="I441" s="94" t="str">
        <f t="shared" si="140"/>
        <v/>
      </c>
      <c r="J441" s="38" t="s">
        <v>28</v>
      </c>
      <c r="K441" s="9" t="str">
        <f t="shared" si="139"/>
        <v>Day 5</v>
      </c>
      <c r="L441" s="64" t="s">
        <v>24</v>
      </c>
      <c r="M441" s="51">
        <v>0.19791666666666666</v>
      </c>
      <c r="N441" s="10">
        <f t="shared" si="144"/>
        <v>8.4027777777777771E-2</v>
      </c>
      <c r="O441" s="10" t="str">
        <f t="shared" si="145"/>
        <v/>
      </c>
      <c r="P441" s="56"/>
      <c r="Q441" s="11"/>
      <c r="R441" s="12" t="s">
        <v>130</v>
      </c>
      <c r="S441" s="11">
        <v>0.26887731481481481</v>
      </c>
      <c r="T441" s="12" t="s">
        <v>130</v>
      </c>
      <c r="U441" s="12"/>
      <c r="V441" s="11">
        <f t="shared" si="146"/>
        <v>0.25423611111111111</v>
      </c>
      <c r="W441" s="11"/>
      <c r="X441" s="11"/>
      <c r="Y441" s="56"/>
      <c r="Z441" s="11">
        <f t="shared" si="151"/>
        <v>0.73144675925925917</v>
      </c>
      <c r="AA441" s="9"/>
      <c r="AB441" s="9"/>
      <c r="AC441" s="207"/>
      <c r="AD441" s="207"/>
      <c r="AE441" s="113">
        <v>0.50671296296296298</v>
      </c>
      <c r="AF441" s="111">
        <v>25056</v>
      </c>
      <c r="AG441" s="123">
        <f t="shared" si="137"/>
        <v>1.2521296296296296</v>
      </c>
      <c r="AH441" s="125">
        <f t="shared" si="138"/>
        <v>1.0542129629629629</v>
      </c>
      <c r="AI441" s="5">
        <f t="shared" si="147"/>
        <v>6.1118106095783089</v>
      </c>
      <c r="AJ441">
        <f t="shared" si="152"/>
        <v>6</v>
      </c>
      <c r="AK441">
        <f t="shared" si="153"/>
        <v>6</v>
      </c>
      <c r="AL441">
        <f t="shared" si="154"/>
        <v>6</v>
      </c>
      <c r="AM441" s="7">
        <f t="shared" si="155"/>
        <v>0.25423611111111111</v>
      </c>
      <c r="AN441" s="5">
        <f t="shared" si="148"/>
        <v>17.561843650290687</v>
      </c>
      <c r="AO441">
        <f t="shared" si="156"/>
        <v>17</v>
      </c>
      <c r="AP441">
        <f t="shared" si="157"/>
        <v>33</v>
      </c>
      <c r="AQ441">
        <f t="shared" si="158"/>
        <v>17</v>
      </c>
      <c r="AR441" s="7">
        <f t="shared" si="159"/>
        <v>0.73144675925925917</v>
      </c>
    </row>
    <row r="442" spans="1:44" ht="71" thickBot="1" x14ac:dyDescent="0.3">
      <c r="A442" s="115">
        <f t="shared" si="161"/>
        <v>369</v>
      </c>
      <c r="B442" s="50">
        <f t="shared" si="160"/>
        <v>228</v>
      </c>
      <c r="C442" s="39"/>
      <c r="D442" s="161">
        <v>-986</v>
      </c>
      <c r="E442" s="161"/>
      <c r="F442" s="41">
        <v>43662</v>
      </c>
      <c r="G442" s="9">
        <f t="shared" si="149"/>
        <v>7</v>
      </c>
      <c r="H442" s="9">
        <f t="shared" si="150"/>
        <v>16</v>
      </c>
      <c r="I442" s="94" t="str">
        <f t="shared" si="140"/>
        <v>AM 6th Day</v>
      </c>
      <c r="J442" s="38" t="s">
        <v>18</v>
      </c>
      <c r="K442" s="9" t="str">
        <f t="shared" si="139"/>
        <v>Day 6</v>
      </c>
      <c r="L442" s="64" t="s">
        <v>24</v>
      </c>
      <c r="M442" s="51">
        <v>0.50347222222222221</v>
      </c>
      <c r="N442" s="10">
        <f t="shared" si="144"/>
        <v>0.38958333333333334</v>
      </c>
      <c r="O442" s="10" t="str">
        <f t="shared" si="145"/>
        <v/>
      </c>
      <c r="P442" s="56"/>
      <c r="Q442" s="11"/>
      <c r="R442" s="12"/>
      <c r="S442" s="11">
        <v>0.25861111111111112</v>
      </c>
      <c r="T442" s="12" t="s">
        <v>130</v>
      </c>
      <c r="U442" s="12"/>
      <c r="V442" s="11">
        <f t="shared" si="146"/>
        <v>0.2597916666666667</v>
      </c>
      <c r="W442" s="11"/>
      <c r="X442" s="11"/>
      <c r="Y442" s="56"/>
      <c r="Z442" s="11">
        <f t="shared" si="151"/>
        <v>0.73283564814814817</v>
      </c>
      <c r="AA442" s="9"/>
      <c r="AB442" s="9"/>
      <c r="AC442" s="207"/>
      <c r="AD442" s="207"/>
      <c r="AE442" s="113">
        <v>0.79480324074074071</v>
      </c>
      <c r="AF442" s="111">
        <v>25054</v>
      </c>
      <c r="AG442" s="123">
        <f t="shared" si="137"/>
        <v>1.5402430555555555</v>
      </c>
      <c r="AH442" s="125">
        <f t="shared" si="138"/>
        <v>1.0367708333333332</v>
      </c>
      <c r="AI442" s="5">
        <f t="shared" si="147"/>
        <v>6.2451740181211113</v>
      </c>
      <c r="AJ442">
        <f t="shared" si="152"/>
        <v>6</v>
      </c>
      <c r="AK442">
        <f t="shared" si="153"/>
        <v>14</v>
      </c>
      <c r="AL442">
        <f t="shared" si="154"/>
        <v>6</v>
      </c>
      <c r="AM442" s="7">
        <f t="shared" si="155"/>
        <v>0.2597916666666667</v>
      </c>
      <c r="AN442" s="5">
        <f t="shared" si="148"/>
        <v>17.59012106940698</v>
      </c>
      <c r="AO442">
        <f t="shared" si="156"/>
        <v>17</v>
      </c>
      <c r="AP442">
        <f t="shared" si="157"/>
        <v>35</v>
      </c>
      <c r="AQ442">
        <f t="shared" si="158"/>
        <v>17</v>
      </c>
      <c r="AR442" s="7">
        <f t="shared" si="159"/>
        <v>0.73283564814814817</v>
      </c>
    </row>
    <row r="443" spans="1:44" ht="75" thickBot="1" x14ac:dyDescent="0.3">
      <c r="A443" s="115">
        <f t="shared" si="161"/>
        <v>370</v>
      </c>
      <c r="B443" s="50">
        <f t="shared" si="160"/>
        <v>229</v>
      </c>
      <c r="C443" s="39"/>
      <c r="D443" s="161">
        <v>-986</v>
      </c>
      <c r="E443" s="161"/>
      <c r="F443" s="41">
        <v>43810</v>
      </c>
      <c r="G443" s="9">
        <f t="shared" si="149"/>
        <v>12</v>
      </c>
      <c r="H443" s="9">
        <f t="shared" si="150"/>
        <v>11</v>
      </c>
      <c r="I443" s="94" t="str">
        <f t="shared" si="140"/>
        <v>PM Saturday</v>
      </c>
      <c r="J443" s="38" t="s">
        <v>31</v>
      </c>
      <c r="K443" s="9" t="str">
        <f t="shared" si="139"/>
        <v>Day 1</v>
      </c>
      <c r="L443" s="64" t="s">
        <v>24</v>
      </c>
      <c r="M443" s="51">
        <v>9.930555555555555E-2</v>
      </c>
      <c r="N443" s="10" t="str">
        <f t="shared" si="144"/>
        <v/>
      </c>
      <c r="O443" s="10">
        <f t="shared" si="145"/>
        <v>0.9860995370370369</v>
      </c>
      <c r="P443" s="56"/>
      <c r="Q443" s="11"/>
      <c r="R443" s="12"/>
      <c r="S443" s="11">
        <v>0.24048611111111109</v>
      </c>
      <c r="T443" s="12" t="s">
        <v>130</v>
      </c>
      <c r="U443" s="12"/>
      <c r="V443" s="11">
        <f t="shared" si="146"/>
        <v>0.22783564814814816</v>
      </c>
      <c r="W443" s="11"/>
      <c r="X443" s="11"/>
      <c r="Y443" s="56"/>
      <c r="Z443" s="11">
        <f t="shared" si="151"/>
        <v>0.75993055555555555</v>
      </c>
      <c r="AA443" s="9"/>
      <c r="AB443" s="9"/>
      <c r="AC443" s="207"/>
      <c r="AD443" s="207"/>
      <c r="AE443" s="113">
        <v>0.40679398148148144</v>
      </c>
      <c r="AF443" s="111">
        <v>25047</v>
      </c>
      <c r="AG443" s="123">
        <f t="shared" si="137"/>
        <v>1.1523148148148148</v>
      </c>
      <c r="AH443" s="125">
        <f t="shared" si="138"/>
        <v>1.0530092592592593</v>
      </c>
      <c r="AI443" s="5">
        <f t="shared" si="147"/>
        <v>5.4802750573202088</v>
      </c>
      <c r="AJ443">
        <f t="shared" si="152"/>
        <v>5</v>
      </c>
      <c r="AK443">
        <f t="shared" si="153"/>
        <v>28</v>
      </c>
      <c r="AL443">
        <f t="shared" si="154"/>
        <v>5</v>
      </c>
      <c r="AM443" s="7">
        <f t="shared" si="155"/>
        <v>0.22783564814814816</v>
      </c>
      <c r="AN443" s="5">
        <f t="shared" si="148"/>
        <v>18.235263048863054</v>
      </c>
      <c r="AO443">
        <f t="shared" si="156"/>
        <v>18</v>
      </c>
      <c r="AP443">
        <f t="shared" si="157"/>
        <v>14</v>
      </c>
      <c r="AQ443">
        <f t="shared" si="158"/>
        <v>18</v>
      </c>
      <c r="AR443" s="7">
        <f t="shared" si="159"/>
        <v>0.75993055555555555</v>
      </c>
    </row>
    <row r="444" spans="1:44" ht="41" customHeight="1" thickBot="1" x14ac:dyDescent="0.3">
      <c r="A444" s="115">
        <f t="shared" si="161"/>
        <v>371</v>
      </c>
      <c r="B444" s="62">
        <f t="shared" si="160"/>
        <v>230</v>
      </c>
      <c r="C444" s="44"/>
      <c r="D444" s="210">
        <v>-985</v>
      </c>
      <c r="E444" s="210"/>
      <c r="F444" s="40">
        <v>43622</v>
      </c>
      <c r="G444" s="14">
        <f t="shared" si="149"/>
        <v>6</v>
      </c>
      <c r="H444" s="14">
        <f t="shared" si="150"/>
        <v>6</v>
      </c>
      <c r="I444" s="94" t="str">
        <f t="shared" si="140"/>
        <v/>
      </c>
      <c r="J444" s="37" t="s">
        <v>23</v>
      </c>
      <c r="K444" s="21" t="str">
        <f t="shared" si="139"/>
        <v>Day 3</v>
      </c>
      <c r="L444" s="42" t="s">
        <v>19</v>
      </c>
      <c r="M444" s="51">
        <v>0.84861111111111109</v>
      </c>
      <c r="N444" s="10" t="str">
        <f t="shared" si="144"/>
        <v/>
      </c>
      <c r="O444" s="15">
        <f t="shared" si="145"/>
        <v>0.73472222222222217</v>
      </c>
      <c r="P444" s="56"/>
      <c r="Q444" s="18"/>
      <c r="R444" s="16" t="s">
        <v>187</v>
      </c>
      <c r="S444" s="18">
        <v>0.23848379629629632</v>
      </c>
      <c r="T444" s="16" t="s">
        <v>130</v>
      </c>
      <c r="U444" s="16" t="s">
        <v>148</v>
      </c>
      <c r="V444" s="11">
        <f t="shared" si="146"/>
        <v>0.25284722222222222</v>
      </c>
      <c r="W444" s="11"/>
      <c r="X444" s="11"/>
      <c r="Y444" s="56"/>
      <c r="Z444" s="11">
        <f t="shared" si="151"/>
        <v>0.73353009259259261</v>
      </c>
      <c r="AA444" s="57"/>
      <c r="AB444" s="57">
        <v>0.7322685185185186</v>
      </c>
      <c r="AC444" s="243" t="s">
        <v>198</v>
      </c>
      <c r="AD444" s="243"/>
      <c r="AE444" s="113">
        <v>0.15228009259259259</v>
      </c>
      <c r="AF444" s="111">
        <v>25038</v>
      </c>
      <c r="AG444" s="123">
        <f t="shared" si="137"/>
        <v>0.89790509259259266</v>
      </c>
      <c r="AH444" s="125">
        <f t="shared" si="138"/>
        <v>4.9293981481481564E-2</v>
      </c>
      <c r="AI444" s="5">
        <f t="shared" si="147"/>
        <v>6.0708529637247421</v>
      </c>
      <c r="AJ444">
        <f t="shared" si="152"/>
        <v>6</v>
      </c>
      <c r="AK444">
        <f t="shared" si="153"/>
        <v>4</v>
      </c>
      <c r="AL444">
        <f t="shared" si="154"/>
        <v>6</v>
      </c>
      <c r="AM444" s="7">
        <f t="shared" si="155"/>
        <v>0.25284722222222222</v>
      </c>
      <c r="AN444" s="5">
        <f t="shared" si="148"/>
        <v>17.607327093044756</v>
      </c>
      <c r="AO444">
        <f t="shared" si="156"/>
        <v>17</v>
      </c>
      <c r="AP444">
        <f t="shared" si="157"/>
        <v>36</v>
      </c>
      <c r="AQ444">
        <f t="shared" si="158"/>
        <v>17</v>
      </c>
      <c r="AR444" s="7">
        <f t="shared" si="159"/>
        <v>0.73353009259259261</v>
      </c>
    </row>
    <row r="445" spans="1:44" ht="67" customHeight="1" thickBot="1" x14ac:dyDescent="0.3">
      <c r="A445" s="115">
        <f t="shared" si="161"/>
        <v>372</v>
      </c>
      <c r="B445" s="61">
        <f t="shared" si="160"/>
        <v>231</v>
      </c>
      <c r="C445" s="43"/>
      <c r="D445" s="165">
        <v>-985</v>
      </c>
      <c r="E445" s="165"/>
      <c r="F445" s="40">
        <v>43799</v>
      </c>
      <c r="G445" s="14">
        <f t="shared" si="149"/>
        <v>11</v>
      </c>
      <c r="H445" s="14">
        <f t="shared" si="150"/>
        <v>30</v>
      </c>
      <c r="I445" s="94" t="str">
        <f t="shared" si="140"/>
        <v/>
      </c>
      <c r="J445" s="37" t="s">
        <v>16</v>
      </c>
      <c r="K445" s="21" t="str">
        <f t="shared" si="139"/>
        <v>Day 4</v>
      </c>
      <c r="L445" s="42" t="s">
        <v>17</v>
      </c>
      <c r="M445" s="51">
        <v>0.32430555555555557</v>
      </c>
      <c r="N445" s="15">
        <f t="shared" ref="N445:N476" si="162">IF((M445-$AF$46)&gt;$AG$48,IF((M445-$AF$46)&lt;$AG$46,M445-$AF$46,""),"")</f>
        <v>0.2104166666666667</v>
      </c>
      <c r="O445" s="10" t="str">
        <f t="shared" ref="O445:O474" si="163">IF(($M445-$AF$46)&gt;$AG$48,IF(($M445-$AF$46)&gt;$AG$46,$M445-$AF$46,""),IF($AF$47-$AF$46+$M445+$AG$47&gt;$AG$46,($AF$47-$AF$46+$M445+$AG$47),""))</f>
        <v/>
      </c>
      <c r="P445" s="56"/>
      <c r="Q445" s="18"/>
      <c r="R445" s="16"/>
      <c r="S445" s="18">
        <v>0.23194444444444443</v>
      </c>
      <c r="T445" s="16" t="s">
        <v>134</v>
      </c>
      <c r="U445" s="16" t="s">
        <v>148</v>
      </c>
      <c r="V445" s="11">
        <f t="shared" ref="V445:V474" si="164">AM445</f>
        <v>0.2285300925925926</v>
      </c>
      <c r="W445" s="11"/>
      <c r="X445" s="11"/>
      <c r="Y445" s="57">
        <v>0.22836805555555553</v>
      </c>
      <c r="Z445" s="11">
        <f t="shared" si="151"/>
        <v>0.75576388888888879</v>
      </c>
      <c r="AA445" s="9"/>
      <c r="AB445" s="9"/>
      <c r="AC445" s="238" t="s">
        <v>197</v>
      </c>
      <c r="AD445" s="238"/>
      <c r="AE445" s="113">
        <v>0.62554398148148149</v>
      </c>
      <c r="AF445" s="111">
        <v>25030</v>
      </c>
      <c r="AG445" s="123">
        <f t="shared" si="137"/>
        <v>1.3712615740740739</v>
      </c>
      <c r="AH445" s="125">
        <f t="shared" si="138"/>
        <v>1.0469560185185183</v>
      </c>
      <c r="AI445" s="5">
        <f t="shared" si="147"/>
        <v>5.4976340902095293</v>
      </c>
      <c r="AJ445">
        <f t="shared" si="152"/>
        <v>5</v>
      </c>
      <c r="AK445">
        <f t="shared" si="153"/>
        <v>29</v>
      </c>
      <c r="AL445">
        <f t="shared" si="154"/>
        <v>5</v>
      </c>
      <c r="AM445" s="7">
        <f t="shared" si="155"/>
        <v>0.2285300925925926</v>
      </c>
      <c r="AN445" s="5">
        <f t="shared" si="148"/>
        <v>18.145509743110612</v>
      </c>
      <c r="AO445">
        <f t="shared" si="156"/>
        <v>18</v>
      </c>
      <c r="AP445">
        <f t="shared" si="157"/>
        <v>8</v>
      </c>
      <c r="AQ445">
        <f t="shared" si="158"/>
        <v>18</v>
      </c>
      <c r="AR445" s="7">
        <f t="shared" si="159"/>
        <v>0.75576388888888879</v>
      </c>
    </row>
    <row r="446" spans="1:44" ht="161" thickBot="1" x14ac:dyDescent="0.3">
      <c r="A446" s="115">
        <f t="shared" si="161"/>
        <v>373</v>
      </c>
      <c r="B446" s="50">
        <f t="shared" si="160"/>
        <v>232</v>
      </c>
      <c r="C446" s="39"/>
      <c r="D446" s="161">
        <v>-984</v>
      </c>
      <c r="E446" s="161"/>
      <c r="F446" s="41">
        <v>43611</v>
      </c>
      <c r="G446" s="9">
        <f t="shared" si="149"/>
        <v>5</v>
      </c>
      <c r="H446" s="9">
        <f t="shared" si="150"/>
        <v>26</v>
      </c>
      <c r="I446" s="94" t="str">
        <f t="shared" si="140"/>
        <v>AM 7th Day</v>
      </c>
      <c r="J446" s="38" t="s">
        <v>31</v>
      </c>
      <c r="K446" s="9" t="str">
        <f t="shared" si="139"/>
        <v>Day 7</v>
      </c>
      <c r="L446" s="42" t="s">
        <v>17</v>
      </c>
      <c r="M446" s="51">
        <v>0.25347222222222221</v>
      </c>
      <c r="N446" s="17">
        <f t="shared" si="162"/>
        <v>0.13958333333333334</v>
      </c>
      <c r="O446" s="10" t="str">
        <f t="shared" si="163"/>
        <v/>
      </c>
      <c r="P446" s="56"/>
      <c r="Q446" s="11"/>
      <c r="R446" s="20" t="s">
        <v>311</v>
      </c>
      <c r="S446" s="11">
        <v>0.26087962962962963</v>
      </c>
      <c r="T446" s="12" t="s">
        <v>146</v>
      </c>
      <c r="U446" s="16" t="s">
        <v>148</v>
      </c>
      <c r="V446" s="11">
        <f t="shared" si="164"/>
        <v>0.25145833333333334</v>
      </c>
      <c r="W446" s="11"/>
      <c r="X446" s="11"/>
      <c r="Y446" s="56"/>
      <c r="Z446" s="11">
        <f t="shared" si="151"/>
        <v>0.73630787037037038</v>
      </c>
      <c r="AA446" s="9"/>
      <c r="AB446" s="9"/>
      <c r="AC446" s="207"/>
      <c r="AD446" s="207"/>
      <c r="AE446" s="113">
        <v>0.55106481481481484</v>
      </c>
      <c r="AF446" s="111">
        <v>25021</v>
      </c>
      <c r="AG446" s="123">
        <f t="shared" si="137"/>
        <v>1.2968865740740743</v>
      </c>
      <c r="AH446" s="125">
        <f t="shared" si="138"/>
        <v>1.0434143518518519</v>
      </c>
      <c r="AI446" s="5">
        <f t="shared" si="147"/>
        <v>6.0457927650285184</v>
      </c>
      <c r="AJ446">
        <f t="shared" si="152"/>
        <v>6</v>
      </c>
      <c r="AK446">
        <f t="shared" si="153"/>
        <v>2</v>
      </c>
      <c r="AL446">
        <f t="shared" si="154"/>
        <v>6</v>
      </c>
      <c r="AM446" s="7">
        <f t="shared" si="155"/>
        <v>0.25145833333333334</v>
      </c>
      <c r="AN446" s="5">
        <f t="shared" si="148"/>
        <v>17.67657784731821</v>
      </c>
      <c r="AO446">
        <f t="shared" si="156"/>
        <v>17</v>
      </c>
      <c r="AP446">
        <f t="shared" si="157"/>
        <v>40</v>
      </c>
      <c r="AQ446">
        <f t="shared" si="158"/>
        <v>17</v>
      </c>
      <c r="AR446" s="7">
        <f t="shared" si="159"/>
        <v>0.73630787037037038</v>
      </c>
    </row>
    <row r="447" spans="1:44" ht="129" thickBot="1" x14ac:dyDescent="0.3">
      <c r="A447" s="115">
        <f t="shared" si="161"/>
        <v>374</v>
      </c>
      <c r="B447" s="61">
        <f t="shared" si="160"/>
        <v>233</v>
      </c>
      <c r="C447" s="43"/>
      <c r="D447" s="165">
        <v>-984</v>
      </c>
      <c r="E447" s="165"/>
      <c r="F447" s="40">
        <v>43787</v>
      </c>
      <c r="G447" s="14">
        <f t="shared" si="149"/>
        <v>11</v>
      </c>
      <c r="H447" s="14">
        <f t="shared" si="150"/>
        <v>18</v>
      </c>
      <c r="I447" s="94" t="str">
        <f t="shared" si="140"/>
        <v/>
      </c>
      <c r="J447" s="37" t="s">
        <v>20</v>
      </c>
      <c r="K447" s="21" t="str">
        <f t="shared" si="139"/>
        <v>Day 2</v>
      </c>
      <c r="L447" s="42" t="s">
        <v>17</v>
      </c>
      <c r="M447" s="51">
        <v>0.83819444444444446</v>
      </c>
      <c r="N447" s="10" t="str">
        <f t="shared" si="162"/>
        <v/>
      </c>
      <c r="O447" s="15">
        <f t="shared" si="163"/>
        <v>0.72430555555555554</v>
      </c>
      <c r="P447" s="56"/>
      <c r="Q447" s="18"/>
      <c r="R447" s="16" t="s">
        <v>186</v>
      </c>
      <c r="S447" s="18">
        <v>0.21303240740740739</v>
      </c>
      <c r="T447" s="16"/>
      <c r="U447" s="16" t="s">
        <v>148</v>
      </c>
      <c r="V447" s="11">
        <f t="shared" si="164"/>
        <v>0.23061342592592593</v>
      </c>
      <c r="W447" s="11"/>
      <c r="X447" s="11"/>
      <c r="Y447" s="56"/>
      <c r="Z447" s="11">
        <f t="shared" si="151"/>
        <v>0.75298611111111102</v>
      </c>
      <c r="AA447" s="57"/>
      <c r="AB447" s="57">
        <v>0.75780092592592585</v>
      </c>
      <c r="AC447" s="244" t="s">
        <v>192</v>
      </c>
      <c r="AD447" s="244"/>
      <c r="AE447" s="113">
        <v>0.13398148148148148</v>
      </c>
      <c r="AF447" s="111">
        <v>25012</v>
      </c>
      <c r="AG447" s="123">
        <f t="shared" ref="AG447:AG479" si="165">($AE447+1-TIME(INT($AF447/3600),INT(MOD($AF447/3600,60)),MOD($AF447,60)))</f>
        <v>0.87921296296296303</v>
      </c>
      <c r="AH447" s="125">
        <f t="shared" ref="AH447:AH479" si="166">AG447-M447</f>
        <v>4.1018518518518565E-2</v>
      </c>
      <c r="AI447" s="5">
        <f t="shared" si="147"/>
        <v>5.5498817586698115</v>
      </c>
      <c r="AJ447">
        <f t="shared" si="152"/>
        <v>5</v>
      </c>
      <c r="AK447">
        <f t="shared" si="153"/>
        <v>32</v>
      </c>
      <c r="AL447">
        <f t="shared" si="154"/>
        <v>5</v>
      </c>
      <c r="AM447" s="7">
        <f t="shared" si="155"/>
        <v>0.23061342592592593</v>
      </c>
      <c r="AN447" s="5">
        <f t="shared" si="148"/>
        <v>18.073914218422072</v>
      </c>
      <c r="AO447">
        <f t="shared" si="156"/>
        <v>18</v>
      </c>
      <c r="AP447">
        <f t="shared" si="157"/>
        <v>4</v>
      </c>
      <c r="AQ447">
        <f t="shared" si="158"/>
        <v>18</v>
      </c>
      <c r="AR447" s="7">
        <f t="shared" si="159"/>
        <v>0.75298611111111102</v>
      </c>
    </row>
    <row r="448" spans="1:44" ht="161" thickBot="1" x14ac:dyDescent="0.3">
      <c r="A448" s="115">
        <f t="shared" si="161"/>
        <v>375</v>
      </c>
      <c r="B448" s="61">
        <f t="shared" si="160"/>
        <v>234</v>
      </c>
      <c r="C448" s="43"/>
      <c r="D448" s="165">
        <v>-983</v>
      </c>
      <c r="E448" s="165"/>
      <c r="F448" s="40">
        <v>43600</v>
      </c>
      <c r="G448" s="14">
        <f t="shared" si="149"/>
        <v>5</v>
      </c>
      <c r="H448" s="14">
        <f t="shared" si="150"/>
        <v>15</v>
      </c>
      <c r="I448" s="95" t="str">
        <f t="shared" si="140"/>
        <v>AM 6th Day</v>
      </c>
      <c r="J448" s="64" t="s">
        <v>18</v>
      </c>
      <c r="K448" s="8" t="str">
        <f t="shared" si="139"/>
        <v>Day 6</v>
      </c>
      <c r="L448" s="42" t="s">
        <v>19</v>
      </c>
      <c r="M448" s="51">
        <v>0.37152777777777773</v>
      </c>
      <c r="N448" s="15">
        <f t="shared" si="162"/>
        <v>0.25763888888888886</v>
      </c>
      <c r="O448" s="10" t="str">
        <f t="shared" si="163"/>
        <v/>
      </c>
      <c r="P448" s="56"/>
      <c r="Q448" s="18"/>
      <c r="R448" s="16"/>
      <c r="S448" s="18">
        <v>0.25548611111111114</v>
      </c>
      <c r="T448" s="16" t="s">
        <v>185</v>
      </c>
      <c r="U448" s="16" t="s">
        <v>148</v>
      </c>
      <c r="V448" s="11">
        <f t="shared" si="164"/>
        <v>0.2507638888888889</v>
      </c>
      <c r="W448" s="11"/>
      <c r="X448" s="11"/>
      <c r="Y448" s="57">
        <v>0.2521990740740741</v>
      </c>
      <c r="Z448" s="11">
        <f t="shared" si="151"/>
        <v>0.74047453703703703</v>
      </c>
      <c r="AA448" s="9"/>
      <c r="AB448" s="9"/>
      <c r="AC448" s="245" t="s">
        <v>290</v>
      </c>
      <c r="AD448" s="245"/>
      <c r="AE448" s="113">
        <v>0.66218750000000004</v>
      </c>
      <c r="AF448" s="111">
        <v>25004</v>
      </c>
      <c r="AG448" s="123">
        <f t="shared" si="165"/>
        <v>1.407511574074074</v>
      </c>
      <c r="AH448" s="125">
        <f t="shared" si="166"/>
        <v>1.0359837962962963</v>
      </c>
      <c r="AI448" s="5">
        <f t="shared" si="147"/>
        <v>6.032295547230194</v>
      </c>
      <c r="AJ448">
        <f t="shared" si="152"/>
        <v>6</v>
      </c>
      <c r="AK448">
        <f t="shared" si="153"/>
        <v>1</v>
      </c>
      <c r="AL448">
        <f t="shared" si="154"/>
        <v>6</v>
      </c>
      <c r="AM448" s="7">
        <f t="shared" si="155"/>
        <v>0.2507638888888889</v>
      </c>
      <c r="AN448" s="5">
        <f t="shared" si="148"/>
        <v>17.779104363486734</v>
      </c>
      <c r="AO448">
        <f t="shared" si="156"/>
        <v>17</v>
      </c>
      <c r="AP448">
        <f t="shared" si="157"/>
        <v>46</v>
      </c>
      <c r="AQ448">
        <f t="shared" si="158"/>
        <v>17</v>
      </c>
      <c r="AR448" s="7">
        <f t="shared" si="159"/>
        <v>0.74047453703703703</v>
      </c>
    </row>
    <row r="449" spans="1:44" ht="71" thickBot="1" x14ac:dyDescent="0.3">
      <c r="A449" s="115">
        <f t="shared" si="161"/>
        <v>376</v>
      </c>
      <c r="B449" s="50">
        <f t="shared" si="160"/>
        <v>235</v>
      </c>
      <c r="C449" s="39"/>
      <c r="D449" s="161">
        <v>-983</v>
      </c>
      <c r="E449" s="161"/>
      <c r="F449" s="41">
        <v>43777</v>
      </c>
      <c r="G449" s="9">
        <f t="shared" si="149"/>
        <v>11</v>
      </c>
      <c r="H449" s="9">
        <f t="shared" si="150"/>
        <v>8</v>
      </c>
      <c r="I449" s="94" t="str">
        <f t="shared" si="140"/>
        <v>AM 6th Day</v>
      </c>
      <c r="J449" s="38" t="s">
        <v>18</v>
      </c>
      <c r="K449" s="9" t="str">
        <f t="shared" si="139"/>
        <v>Day 6</v>
      </c>
      <c r="L449" s="64" t="s">
        <v>24</v>
      </c>
      <c r="M449" s="51">
        <v>0.48958333333333331</v>
      </c>
      <c r="N449" s="10">
        <f t="shared" si="162"/>
        <v>0.37569444444444444</v>
      </c>
      <c r="O449" s="10" t="str">
        <f t="shared" si="163"/>
        <v/>
      </c>
      <c r="P449" s="56"/>
      <c r="Q449" s="11"/>
      <c r="R449" s="12"/>
      <c r="S449" s="11">
        <v>0.22946759259259261</v>
      </c>
      <c r="T449" s="12" t="s">
        <v>130</v>
      </c>
      <c r="U449" s="12"/>
      <c r="V449" s="11">
        <f t="shared" si="164"/>
        <v>0.23408564814814814</v>
      </c>
      <c r="W449" s="11"/>
      <c r="X449" s="11"/>
      <c r="Y449" s="56"/>
      <c r="Z449" s="11">
        <f t="shared" si="151"/>
        <v>0.75090277777777781</v>
      </c>
      <c r="AA449" s="9"/>
      <c r="AB449" s="9"/>
      <c r="AC449" s="207"/>
      <c r="AD449" s="207"/>
      <c r="AE449" s="113">
        <v>0.7810300925925926</v>
      </c>
      <c r="AF449" s="111">
        <v>24995</v>
      </c>
      <c r="AG449" s="123">
        <f t="shared" si="165"/>
        <v>1.5264583333333333</v>
      </c>
      <c r="AH449" s="125">
        <f t="shared" si="166"/>
        <v>1.036875</v>
      </c>
      <c r="AI449" s="5">
        <f t="shared" si="147"/>
        <v>5.6229673134088918</v>
      </c>
      <c r="AJ449">
        <f t="shared" si="152"/>
        <v>5</v>
      </c>
      <c r="AK449">
        <f t="shared" si="153"/>
        <v>37</v>
      </c>
      <c r="AL449">
        <f t="shared" si="154"/>
        <v>5</v>
      </c>
      <c r="AM449" s="7">
        <f t="shared" si="155"/>
        <v>0.23408564814814814</v>
      </c>
      <c r="AN449" s="5">
        <f t="shared" si="148"/>
        <v>18.025037197037104</v>
      </c>
      <c r="AO449">
        <f t="shared" si="156"/>
        <v>18</v>
      </c>
      <c r="AP449">
        <f t="shared" si="157"/>
        <v>1</v>
      </c>
      <c r="AQ449">
        <f t="shared" si="158"/>
        <v>18</v>
      </c>
      <c r="AR449" s="7">
        <f t="shared" si="159"/>
        <v>0.75090277777777781</v>
      </c>
    </row>
    <row r="450" spans="1:44" ht="61" thickBot="1" x14ac:dyDescent="0.3">
      <c r="A450" s="115">
        <f t="shared" si="161"/>
        <v>377</v>
      </c>
      <c r="B450" s="50">
        <f t="shared" si="160"/>
        <v>236</v>
      </c>
      <c r="C450" s="39"/>
      <c r="D450" s="161">
        <v>-982</v>
      </c>
      <c r="E450" s="161"/>
      <c r="F450" s="41">
        <v>43559</v>
      </c>
      <c r="G450" s="9">
        <f t="shared" si="149"/>
        <v>4</v>
      </c>
      <c r="H450" s="9">
        <f t="shared" si="150"/>
        <v>4</v>
      </c>
      <c r="I450" s="94" t="str">
        <f t="shared" si="140"/>
        <v>PM Friday</v>
      </c>
      <c r="J450" s="38" t="s">
        <v>18</v>
      </c>
      <c r="K450" s="9" t="str">
        <f t="shared" ref="K450:K479" si="167">IF(M450&lt;&gt;"",IF(O450&lt;&gt;"",IF(J450="Sun","Day 3",IF(J450="Mon","Day 4",IF(J450="Tue","Day 5",IF(J450="Wed","Day 6",IF(J450="Thu","Day 7",IF(J450="Fri","Day 1",IF(J450="Sat","Day 2",""))))))),IF(OR(O450&gt;=AB450,O450&gt;=AA450,O450&gt;=Z450),IF(J450="Sun","Day 2",IF(J450="Mon","Day 3",IF(J450="Tue","Day 4",IF(J450="Wed","Day 5",IF(J450="Thu","Day 6",IF(J450="Fri","Day 7",IF(J450="Sat","Day 1",""))))))))),"")</f>
        <v>Day 7</v>
      </c>
      <c r="L450" s="64" t="s">
        <v>24</v>
      </c>
      <c r="M450" s="51">
        <v>0.84375</v>
      </c>
      <c r="N450" s="10" t="str">
        <f t="shared" si="162"/>
        <v/>
      </c>
      <c r="O450" s="10">
        <f t="shared" si="163"/>
        <v>0.72986111111111107</v>
      </c>
      <c r="P450" s="56"/>
      <c r="Q450" s="11"/>
      <c r="R450" s="12"/>
      <c r="S450" s="11">
        <v>0.23805555555555555</v>
      </c>
      <c r="T450" s="12" t="s">
        <v>130</v>
      </c>
      <c r="U450" s="12"/>
      <c r="V450" s="11">
        <f t="shared" si="164"/>
        <v>0.25145833333333334</v>
      </c>
      <c r="W450" s="11"/>
      <c r="X450" s="11"/>
      <c r="Y450" s="56"/>
      <c r="Z450" s="11">
        <f t="shared" si="151"/>
        <v>0.76131944444444455</v>
      </c>
      <c r="AA450" s="57"/>
      <c r="AB450" s="57">
        <v>0.75515046296296295</v>
      </c>
      <c r="AC450" s="207"/>
      <c r="AD450" s="207"/>
      <c r="AE450" s="113">
        <v>0.15065972222222221</v>
      </c>
      <c r="AF450" s="111">
        <v>24988</v>
      </c>
      <c r="AG450" s="123">
        <f t="shared" si="165"/>
        <v>0.89616898148148139</v>
      </c>
      <c r="AH450" s="125">
        <f t="shared" si="166"/>
        <v>5.2418981481481386E-2</v>
      </c>
      <c r="AI450" s="5">
        <f t="shared" si="147"/>
        <v>6.0477458549027157</v>
      </c>
      <c r="AJ450">
        <f t="shared" si="152"/>
        <v>6</v>
      </c>
      <c r="AK450">
        <f t="shared" si="153"/>
        <v>2</v>
      </c>
      <c r="AL450">
        <f t="shared" si="154"/>
        <v>6</v>
      </c>
      <c r="AM450" s="7">
        <f t="shared" si="155"/>
        <v>0.25145833333333334</v>
      </c>
      <c r="AN450" s="5">
        <f t="shared" si="148"/>
        <v>18.2755871766139</v>
      </c>
      <c r="AO450">
        <f t="shared" si="156"/>
        <v>18</v>
      </c>
      <c r="AP450">
        <f t="shared" si="157"/>
        <v>16</v>
      </c>
      <c r="AQ450">
        <f t="shared" si="158"/>
        <v>18</v>
      </c>
      <c r="AR450" s="7">
        <f t="shared" si="159"/>
        <v>0.76131944444444455</v>
      </c>
    </row>
    <row r="451" spans="1:44" ht="17" thickBot="1" x14ac:dyDescent="0.3">
      <c r="A451" s="115">
        <f t="shared" si="161"/>
        <v>378</v>
      </c>
      <c r="B451" s="50">
        <f t="shared" si="160"/>
        <v>237</v>
      </c>
      <c r="C451" s="39"/>
      <c r="D451" s="161">
        <v>-982</v>
      </c>
      <c r="E451" s="161"/>
      <c r="F451" s="41">
        <v>43737</v>
      </c>
      <c r="G451" s="9">
        <f t="shared" si="149"/>
        <v>9</v>
      </c>
      <c r="H451" s="9">
        <f t="shared" si="150"/>
        <v>29</v>
      </c>
      <c r="I451" s="94" t="str">
        <f t="shared" si="140"/>
        <v/>
      </c>
      <c r="J451" s="38" t="s">
        <v>23</v>
      </c>
      <c r="K451" s="9" t="str">
        <f t="shared" si="167"/>
        <v>Day 2</v>
      </c>
      <c r="L451" s="42" t="s">
        <v>19</v>
      </c>
      <c r="M451" s="51">
        <v>0.52500000000000002</v>
      </c>
      <c r="N451" s="17">
        <f t="shared" si="162"/>
        <v>0.41111111111111115</v>
      </c>
      <c r="O451" s="10" t="str">
        <f t="shared" si="163"/>
        <v/>
      </c>
      <c r="P451" s="56"/>
      <c r="Q451" s="11"/>
      <c r="R451" s="12"/>
      <c r="S451" s="11">
        <v>0.24097222222222223</v>
      </c>
      <c r="T451" s="12" t="s">
        <v>130</v>
      </c>
      <c r="U451" s="12"/>
      <c r="V451" s="11">
        <f t="shared" si="164"/>
        <v>0.2507638888888889</v>
      </c>
      <c r="W451" s="11"/>
      <c r="X451" s="11"/>
      <c r="Y451" s="56"/>
      <c r="Z451" s="11">
        <f t="shared" si="151"/>
        <v>0.74672453703703701</v>
      </c>
      <c r="AA451" s="9"/>
      <c r="AB451" s="9"/>
      <c r="AC451" s="207"/>
      <c r="AD451" s="207"/>
      <c r="AE451" s="113">
        <v>0.83089120370370362</v>
      </c>
      <c r="AF451" s="111">
        <v>24979</v>
      </c>
      <c r="AG451" s="123">
        <f t="shared" si="165"/>
        <v>1.5765046296296295</v>
      </c>
      <c r="AH451" s="125">
        <f t="shared" si="166"/>
        <v>1.0515046296296293</v>
      </c>
      <c r="AI451" s="5">
        <f t="shared" si="147"/>
        <v>6.019440217151776</v>
      </c>
      <c r="AJ451">
        <f t="shared" si="152"/>
        <v>6</v>
      </c>
      <c r="AK451">
        <f t="shared" si="153"/>
        <v>1</v>
      </c>
      <c r="AL451">
        <f t="shared" si="154"/>
        <v>6</v>
      </c>
      <c r="AM451" s="7">
        <f t="shared" si="155"/>
        <v>0.2507638888888889</v>
      </c>
      <c r="AN451" s="5">
        <f t="shared" si="148"/>
        <v>17.922412152254168</v>
      </c>
      <c r="AO451">
        <f t="shared" si="156"/>
        <v>17</v>
      </c>
      <c r="AP451">
        <f t="shared" si="157"/>
        <v>55</v>
      </c>
      <c r="AQ451">
        <f t="shared" si="158"/>
        <v>17</v>
      </c>
      <c r="AR451" s="7">
        <f t="shared" si="159"/>
        <v>0.74672453703703701</v>
      </c>
    </row>
    <row r="452" spans="1:44" ht="17" thickBot="1" x14ac:dyDescent="0.3">
      <c r="A452" s="115">
        <f t="shared" si="161"/>
        <v>379</v>
      </c>
      <c r="B452" s="50">
        <f t="shared" si="160"/>
        <v>238</v>
      </c>
      <c r="C452" s="39"/>
      <c r="D452" s="161">
        <v>-981</v>
      </c>
      <c r="E452" s="161"/>
      <c r="F452" s="40">
        <v>43549</v>
      </c>
      <c r="G452" s="14">
        <f t="shared" si="149"/>
        <v>3</v>
      </c>
      <c r="H452" s="14">
        <f t="shared" si="150"/>
        <v>25</v>
      </c>
      <c r="I452" s="94" t="str">
        <f t="shared" si="140"/>
        <v/>
      </c>
      <c r="J452" s="38" t="s">
        <v>16</v>
      </c>
      <c r="K452" s="9" t="str">
        <f t="shared" si="167"/>
        <v>Day 4</v>
      </c>
      <c r="L452" s="42" t="s">
        <v>17</v>
      </c>
      <c r="M452" s="51">
        <v>0.25</v>
      </c>
      <c r="N452" s="17">
        <f t="shared" si="162"/>
        <v>0.13611111111111113</v>
      </c>
      <c r="O452" s="10" t="str">
        <f t="shared" si="163"/>
        <v/>
      </c>
      <c r="P452" s="56"/>
      <c r="Q452" s="11"/>
      <c r="R452" s="12" t="s">
        <v>130</v>
      </c>
      <c r="S452" s="11">
        <v>0.25988425925925923</v>
      </c>
      <c r="T452" s="12" t="s">
        <v>130</v>
      </c>
      <c r="U452" s="12"/>
      <c r="V452" s="11">
        <f t="shared" si="164"/>
        <v>0.25145833333333334</v>
      </c>
      <c r="W452" s="11"/>
      <c r="X452" s="11"/>
      <c r="Y452" s="56"/>
      <c r="Z452" s="11">
        <f t="shared" si="151"/>
        <v>0.76618055555555553</v>
      </c>
      <c r="AA452" s="9"/>
      <c r="AB452" s="9"/>
      <c r="AC452" s="207"/>
      <c r="AD452" s="207"/>
      <c r="AE452" s="113">
        <v>0.55065972222222215</v>
      </c>
      <c r="AF452" s="111">
        <v>24970</v>
      </c>
      <c r="AG452" s="123">
        <f t="shared" si="165"/>
        <v>1.2963773148148146</v>
      </c>
      <c r="AH452" s="125">
        <f t="shared" si="166"/>
        <v>1.0463773148148146</v>
      </c>
      <c r="AI452" s="5">
        <f t="shared" si="147"/>
        <v>6.0441064685986445</v>
      </c>
      <c r="AJ452">
        <f t="shared" si="152"/>
        <v>6</v>
      </c>
      <c r="AK452">
        <f t="shared" si="153"/>
        <v>2</v>
      </c>
      <c r="AL452">
        <f t="shared" si="154"/>
        <v>6</v>
      </c>
      <c r="AM452" s="7">
        <f t="shared" si="155"/>
        <v>0.25145833333333334</v>
      </c>
      <c r="AN452" s="5">
        <f t="shared" si="148"/>
        <v>18.394614383858283</v>
      </c>
      <c r="AO452">
        <f t="shared" si="156"/>
        <v>18</v>
      </c>
      <c r="AP452">
        <f t="shared" si="157"/>
        <v>23</v>
      </c>
      <c r="AQ452">
        <f t="shared" si="158"/>
        <v>18</v>
      </c>
      <c r="AR452" s="7">
        <f t="shared" si="159"/>
        <v>0.76618055555555553</v>
      </c>
    </row>
    <row r="453" spans="1:44" ht="61" thickBot="1" x14ac:dyDescent="0.3">
      <c r="A453" s="115">
        <f t="shared" si="161"/>
        <v>380</v>
      </c>
      <c r="B453" s="50">
        <f t="shared" si="160"/>
        <v>239</v>
      </c>
      <c r="C453" s="39"/>
      <c r="D453" s="161">
        <v>-981</v>
      </c>
      <c r="E453" s="161"/>
      <c r="F453" s="41">
        <v>43726</v>
      </c>
      <c r="G453" s="9">
        <f t="shared" si="149"/>
        <v>9</v>
      </c>
      <c r="H453" s="9">
        <f t="shared" si="150"/>
        <v>18</v>
      </c>
      <c r="I453" s="94" t="str">
        <f t="shared" si="140"/>
        <v>PM Friday</v>
      </c>
      <c r="J453" s="38" t="s">
        <v>18</v>
      </c>
      <c r="K453" s="9" t="str">
        <f t="shared" si="167"/>
        <v>Day 7</v>
      </c>
      <c r="L453" s="42" t="s">
        <v>17</v>
      </c>
      <c r="M453" s="51">
        <v>0.73819444444444438</v>
      </c>
      <c r="N453" s="10" t="str">
        <f t="shared" si="162"/>
        <v/>
      </c>
      <c r="O453" s="17">
        <f t="shared" si="163"/>
        <v>0.62430555555555545</v>
      </c>
      <c r="P453" s="56"/>
      <c r="Q453" s="11"/>
      <c r="R453" s="12"/>
      <c r="S453" s="11">
        <v>0.2416898148148148</v>
      </c>
      <c r="T453" s="12" t="s">
        <v>130</v>
      </c>
      <c r="U453" s="12"/>
      <c r="V453" s="11">
        <f t="shared" si="164"/>
        <v>0.25493055555555555</v>
      </c>
      <c r="W453" s="11"/>
      <c r="X453" s="11"/>
      <c r="Y453" s="56"/>
      <c r="Z453" s="11">
        <f t="shared" si="151"/>
        <v>0.74533564814814823</v>
      </c>
      <c r="AA453" s="9"/>
      <c r="AB453" s="9"/>
      <c r="AC453" s="207"/>
      <c r="AD453" s="207"/>
      <c r="AE453" s="113">
        <v>3.8993055555555552E-2</v>
      </c>
      <c r="AF453" s="111">
        <v>24962</v>
      </c>
      <c r="AG453" s="123">
        <f t="shared" si="165"/>
        <v>0.78480324074074082</v>
      </c>
      <c r="AH453" s="125">
        <f t="shared" si="166"/>
        <v>4.660879629629644E-2</v>
      </c>
      <c r="AI453" s="5">
        <f t="shared" si="147"/>
        <v>6.1230332667909044</v>
      </c>
      <c r="AJ453">
        <f t="shared" si="152"/>
        <v>6</v>
      </c>
      <c r="AK453">
        <f t="shared" si="153"/>
        <v>7</v>
      </c>
      <c r="AL453">
        <f t="shared" si="154"/>
        <v>6</v>
      </c>
      <c r="AM453" s="7">
        <f t="shared" si="155"/>
        <v>0.25493055555555555</v>
      </c>
      <c r="AN453" s="5">
        <f t="shared" si="148"/>
        <v>17.894363288378067</v>
      </c>
      <c r="AO453">
        <f t="shared" si="156"/>
        <v>17</v>
      </c>
      <c r="AP453">
        <f t="shared" si="157"/>
        <v>53</v>
      </c>
      <c r="AQ453">
        <f t="shared" si="158"/>
        <v>17</v>
      </c>
      <c r="AR453" s="7">
        <f t="shared" si="159"/>
        <v>0.74533564814814823</v>
      </c>
    </row>
    <row r="454" spans="1:44" ht="353" customHeight="1" thickBot="1" x14ac:dyDescent="0.3">
      <c r="A454" s="115">
        <f t="shared" si="161"/>
        <v>381</v>
      </c>
      <c r="B454" s="62">
        <f t="shared" si="160"/>
        <v>240</v>
      </c>
      <c r="C454" s="44"/>
      <c r="D454" s="210">
        <v>-980</v>
      </c>
      <c r="E454" s="210"/>
      <c r="F454" s="47">
        <v>43537</v>
      </c>
      <c r="G454" s="21">
        <f t="shared" si="149"/>
        <v>3</v>
      </c>
      <c r="H454" s="21">
        <f t="shared" si="150"/>
        <v>13</v>
      </c>
      <c r="I454" s="94" t="str">
        <f t="shared" si="140"/>
        <v/>
      </c>
      <c r="J454" s="37" t="s">
        <v>20</v>
      </c>
      <c r="K454" s="21" t="str">
        <f t="shared" si="167"/>
        <v>Day 2</v>
      </c>
      <c r="L454" s="42" t="s">
        <v>17</v>
      </c>
      <c r="M454" s="51">
        <v>0.89166666666666661</v>
      </c>
      <c r="N454" s="10" t="str">
        <f t="shared" si="162"/>
        <v/>
      </c>
      <c r="O454" s="65">
        <f t="shared" si="163"/>
        <v>0.77777777777777768</v>
      </c>
      <c r="P454" s="56"/>
      <c r="Q454" s="18"/>
      <c r="R454" s="16" t="s">
        <v>184</v>
      </c>
      <c r="S454" s="18">
        <v>0.23328703703703701</v>
      </c>
      <c r="T454" s="16"/>
      <c r="U454" s="16" t="s">
        <v>148</v>
      </c>
      <c r="V454" s="11">
        <f t="shared" si="164"/>
        <v>0.2507638888888889</v>
      </c>
      <c r="W454" s="11"/>
      <c r="X454" s="69" t="s">
        <v>191</v>
      </c>
      <c r="Y454" s="56"/>
      <c r="Z454" s="11">
        <f t="shared" si="151"/>
        <v>0.77104166666666663</v>
      </c>
      <c r="AA454" s="57"/>
      <c r="AB454" s="57">
        <v>0.76635416666666656</v>
      </c>
      <c r="AC454" s="243" t="s">
        <v>191</v>
      </c>
      <c r="AD454" s="243"/>
      <c r="AE454" s="113">
        <v>0.18695601851851851</v>
      </c>
      <c r="AF454" s="111">
        <v>24953</v>
      </c>
      <c r="AG454" s="123">
        <f t="shared" si="165"/>
        <v>0.93217592592592602</v>
      </c>
      <c r="AH454" s="125">
        <f t="shared" si="166"/>
        <v>4.0509259259259411E-2</v>
      </c>
      <c r="AI454" s="5">
        <f t="shared" si="147"/>
        <v>6.0253763673519058</v>
      </c>
      <c r="AJ454">
        <f t="shared" si="152"/>
        <v>6</v>
      </c>
      <c r="AK454">
        <f t="shared" si="153"/>
        <v>1</v>
      </c>
      <c r="AL454">
        <f t="shared" si="154"/>
        <v>6</v>
      </c>
      <c r="AM454" s="7">
        <f t="shared" si="155"/>
        <v>0.2507638888888889</v>
      </c>
      <c r="AN454" s="5">
        <f t="shared" si="148"/>
        <v>18.507132658541213</v>
      </c>
      <c r="AO454">
        <f t="shared" si="156"/>
        <v>18</v>
      </c>
      <c r="AP454">
        <f t="shared" si="157"/>
        <v>30</v>
      </c>
      <c r="AQ454">
        <f t="shared" si="158"/>
        <v>18</v>
      </c>
      <c r="AR454" s="7">
        <f t="shared" si="159"/>
        <v>0.77104166666666663</v>
      </c>
    </row>
    <row r="455" spans="1:44" ht="17" thickBot="1" x14ac:dyDescent="0.3">
      <c r="A455" s="115">
        <f t="shared" si="161"/>
        <v>382</v>
      </c>
      <c r="B455" s="50">
        <f t="shared" si="160"/>
        <v>241</v>
      </c>
      <c r="C455" s="39"/>
      <c r="D455" s="161">
        <v>-980</v>
      </c>
      <c r="E455" s="161"/>
      <c r="F455" s="41">
        <v>43714</v>
      </c>
      <c r="G455" s="9">
        <f t="shared" si="149"/>
        <v>9</v>
      </c>
      <c r="H455" s="9">
        <f t="shared" si="150"/>
        <v>6</v>
      </c>
      <c r="I455" s="94" t="str">
        <f t="shared" si="140"/>
        <v/>
      </c>
      <c r="J455" s="38" t="s">
        <v>25</v>
      </c>
      <c r="K455" s="9" t="str">
        <f t="shared" si="167"/>
        <v>Day 4</v>
      </c>
      <c r="L455" s="42" t="s">
        <v>17</v>
      </c>
      <c r="M455" s="51">
        <v>0.73611111111111116</v>
      </c>
      <c r="N455" s="10" t="str">
        <f t="shared" si="162"/>
        <v/>
      </c>
      <c r="O455" s="17">
        <f t="shared" si="163"/>
        <v>0.62222222222222223</v>
      </c>
      <c r="P455" s="56"/>
      <c r="Q455" s="11"/>
      <c r="R455" s="12"/>
      <c r="S455" s="11">
        <v>0.2474537037037037</v>
      </c>
      <c r="T455" s="12" t="s">
        <v>130</v>
      </c>
      <c r="U455" s="12"/>
      <c r="V455" s="11">
        <f t="shared" si="164"/>
        <v>0.25840277777777776</v>
      </c>
      <c r="W455" s="11"/>
      <c r="X455" s="11"/>
      <c r="Y455" s="56"/>
      <c r="Z455" s="11">
        <f t="shared" si="151"/>
        <v>0.74394675925925924</v>
      </c>
      <c r="AA455" s="9"/>
      <c r="AB455" s="9"/>
      <c r="AC455" s="207"/>
      <c r="AD455" s="207"/>
      <c r="AE455" s="113">
        <v>3.1006944444444445E-2</v>
      </c>
      <c r="AF455" s="111">
        <v>24944</v>
      </c>
      <c r="AG455" s="123">
        <f t="shared" si="165"/>
        <v>0.7763310185185186</v>
      </c>
      <c r="AH455" s="125">
        <f t="shared" si="166"/>
        <v>4.021990740740744E-2</v>
      </c>
      <c r="AI455" s="5">
        <f t="shared" si="147"/>
        <v>6.2077155297357498</v>
      </c>
      <c r="AJ455">
        <f t="shared" si="152"/>
        <v>6</v>
      </c>
      <c r="AK455">
        <f t="shared" si="153"/>
        <v>12</v>
      </c>
      <c r="AL455">
        <f t="shared" si="154"/>
        <v>6</v>
      </c>
      <c r="AM455" s="7">
        <f t="shared" si="155"/>
        <v>0.25840277777777776</v>
      </c>
      <c r="AN455" s="5">
        <f t="shared" si="148"/>
        <v>17.856930168848592</v>
      </c>
      <c r="AO455">
        <f t="shared" si="156"/>
        <v>17</v>
      </c>
      <c r="AP455">
        <f t="shared" si="157"/>
        <v>51</v>
      </c>
      <c r="AQ455">
        <f t="shared" si="158"/>
        <v>17</v>
      </c>
      <c r="AR455" s="7">
        <f t="shared" si="159"/>
        <v>0.74394675925925924</v>
      </c>
    </row>
    <row r="456" spans="1:44" ht="17" thickBot="1" x14ac:dyDescent="0.3">
      <c r="A456" s="115">
        <f t="shared" si="161"/>
        <v>383</v>
      </c>
      <c r="B456" s="50">
        <f t="shared" si="160"/>
        <v>242</v>
      </c>
      <c r="C456" s="39"/>
      <c r="D456" s="161">
        <v>-979</v>
      </c>
      <c r="E456" s="161"/>
      <c r="F456" s="40">
        <v>43498</v>
      </c>
      <c r="G456" s="14">
        <f t="shared" si="149"/>
        <v>2</v>
      </c>
      <c r="H456" s="14">
        <f t="shared" si="150"/>
        <v>2</v>
      </c>
      <c r="I456" s="94" t="str">
        <f t="shared" si="140"/>
        <v/>
      </c>
      <c r="J456" s="38" t="s">
        <v>28</v>
      </c>
      <c r="K456" s="9" t="str">
        <f t="shared" si="167"/>
        <v>Day 5</v>
      </c>
      <c r="L456" s="64" t="s">
        <v>24</v>
      </c>
      <c r="M456" s="51">
        <v>0.1673611111111111</v>
      </c>
      <c r="N456" s="10">
        <f t="shared" si="162"/>
        <v>5.3472222222222213E-2</v>
      </c>
      <c r="O456" s="10" t="str">
        <f t="shared" si="163"/>
        <v/>
      </c>
      <c r="P456" s="56"/>
      <c r="Q456" s="11"/>
      <c r="R456" s="12" t="s">
        <v>130</v>
      </c>
      <c r="S456" s="11">
        <v>0.25811342592592595</v>
      </c>
      <c r="T456" s="12" t="s">
        <v>130</v>
      </c>
      <c r="U456" s="12"/>
      <c r="V456" s="11">
        <f t="shared" si="164"/>
        <v>0.24172453703703703</v>
      </c>
      <c r="W456" s="11"/>
      <c r="X456" s="11"/>
      <c r="Y456" s="56"/>
      <c r="Z456" s="11">
        <f t="shared" si="151"/>
        <v>0.77659722222222216</v>
      </c>
      <c r="AA456" s="9"/>
      <c r="AB456" s="9"/>
      <c r="AC456" s="207"/>
      <c r="AD456" s="207"/>
      <c r="AE456" s="113">
        <v>0.47543981481481484</v>
      </c>
      <c r="AF456" s="111">
        <v>24937</v>
      </c>
      <c r="AG456" s="123">
        <f t="shared" si="165"/>
        <v>1.2208449074074075</v>
      </c>
      <c r="AH456" s="125">
        <f t="shared" si="166"/>
        <v>1.0534837962962964</v>
      </c>
      <c r="AI456" s="5">
        <f t="shared" si="147"/>
        <v>5.8006451287389575</v>
      </c>
      <c r="AJ456">
        <f t="shared" si="152"/>
        <v>5</v>
      </c>
      <c r="AK456">
        <f t="shared" si="153"/>
        <v>48</v>
      </c>
      <c r="AL456">
        <f t="shared" si="154"/>
        <v>5</v>
      </c>
      <c r="AM456" s="7">
        <f t="shared" si="155"/>
        <v>0.24172453703703703</v>
      </c>
      <c r="AN456" s="5">
        <f t="shared" si="148"/>
        <v>18.643943177814005</v>
      </c>
      <c r="AO456">
        <f t="shared" si="156"/>
        <v>18</v>
      </c>
      <c r="AP456">
        <f t="shared" si="157"/>
        <v>38</v>
      </c>
      <c r="AQ456">
        <f t="shared" si="158"/>
        <v>18</v>
      </c>
      <c r="AR456" s="7">
        <f t="shared" si="159"/>
        <v>0.77659722222222216</v>
      </c>
    </row>
    <row r="457" spans="1:44" ht="71" thickBot="1" x14ac:dyDescent="0.3">
      <c r="A457" s="115">
        <f t="shared" si="161"/>
        <v>384</v>
      </c>
      <c r="B457" s="50">
        <f t="shared" si="160"/>
        <v>243</v>
      </c>
      <c r="C457" s="39"/>
      <c r="D457" s="217">
        <v>-979</v>
      </c>
      <c r="E457" s="217"/>
      <c r="F457" s="40">
        <v>43527</v>
      </c>
      <c r="G457" s="14">
        <f t="shared" si="149"/>
        <v>3</v>
      </c>
      <c r="H457" s="14">
        <f t="shared" si="150"/>
        <v>3</v>
      </c>
      <c r="I457" s="94" t="str">
        <f t="shared" si="140"/>
        <v>AM 6th Day</v>
      </c>
      <c r="J457" s="38" t="s">
        <v>18</v>
      </c>
      <c r="K457" s="9" t="str">
        <f t="shared" si="167"/>
        <v>Day 6</v>
      </c>
      <c r="L457" s="64" t="s">
        <v>24</v>
      </c>
      <c r="M457" s="51">
        <v>0.59027777777777779</v>
      </c>
      <c r="N457" s="10">
        <f t="shared" si="162"/>
        <v>0.47638888888888892</v>
      </c>
      <c r="O457" s="10" t="str">
        <f t="shared" si="163"/>
        <v/>
      </c>
      <c r="P457" s="56"/>
      <c r="Q457" s="11"/>
      <c r="R457" s="12"/>
      <c r="S457" s="11">
        <v>0.24612268518518518</v>
      </c>
      <c r="T457" s="12" t="s">
        <v>130</v>
      </c>
      <c r="U457" s="12"/>
      <c r="V457" s="11">
        <f t="shared" si="164"/>
        <v>0.24936342592592595</v>
      </c>
      <c r="W457" s="11"/>
      <c r="X457" s="11"/>
      <c r="Y457" s="56"/>
      <c r="Z457" s="11">
        <f t="shared" si="151"/>
        <v>0.77451388888888895</v>
      </c>
      <c r="AA457" s="9"/>
      <c r="AB457" s="9"/>
      <c r="AC457" s="207"/>
      <c r="AD457" s="207"/>
      <c r="AE457" s="113">
        <v>0.87997685185185182</v>
      </c>
      <c r="AF457" s="111">
        <v>24936</v>
      </c>
      <c r="AG457" s="123">
        <f t="shared" si="165"/>
        <v>1.6253935185185184</v>
      </c>
      <c r="AH457" s="125">
        <f t="shared" si="166"/>
        <v>1.0351157407407405</v>
      </c>
      <c r="AI457" s="5">
        <f t="shared" si="147"/>
        <v>5.991010196273467</v>
      </c>
      <c r="AJ457">
        <f t="shared" si="152"/>
        <v>5</v>
      </c>
      <c r="AK457">
        <f t="shared" si="153"/>
        <v>59</v>
      </c>
      <c r="AL457">
        <f t="shared" si="154"/>
        <v>5</v>
      </c>
      <c r="AM457" s="7">
        <f t="shared" si="155"/>
        <v>0.24936342592592595</v>
      </c>
      <c r="AN457" s="5">
        <f t="shared" si="148"/>
        <v>18.585970502844656</v>
      </c>
      <c r="AO457">
        <f t="shared" si="156"/>
        <v>18</v>
      </c>
      <c r="AP457">
        <f t="shared" si="157"/>
        <v>35</v>
      </c>
      <c r="AQ457">
        <f t="shared" si="158"/>
        <v>18</v>
      </c>
      <c r="AR457" s="7">
        <f t="shared" si="159"/>
        <v>0.77451388888888895</v>
      </c>
    </row>
    <row r="458" spans="1:44" ht="17" thickBot="1" x14ac:dyDescent="0.3">
      <c r="A458" s="115">
        <f t="shared" si="161"/>
        <v>385</v>
      </c>
      <c r="B458" s="50">
        <f t="shared" si="160"/>
        <v>244</v>
      </c>
      <c r="C458" s="39"/>
      <c r="D458" s="161">
        <v>-979</v>
      </c>
      <c r="E458" s="161"/>
      <c r="F458" s="41">
        <v>43703</v>
      </c>
      <c r="G458" s="9">
        <f t="shared" si="149"/>
        <v>8</v>
      </c>
      <c r="H458" s="9">
        <f t="shared" si="150"/>
        <v>26</v>
      </c>
      <c r="I458" s="94" t="str">
        <f t="shared" si="140"/>
        <v/>
      </c>
      <c r="J458" s="38" t="s">
        <v>20</v>
      </c>
      <c r="K458" s="9" t="str">
        <f t="shared" si="167"/>
        <v>Day 2</v>
      </c>
      <c r="L458" s="64" t="s">
        <v>24</v>
      </c>
      <c r="M458" s="51">
        <v>0.82013888888888886</v>
      </c>
      <c r="N458" s="10" t="str">
        <f t="shared" si="162"/>
        <v/>
      </c>
      <c r="O458" s="10">
        <f t="shared" si="163"/>
        <v>0.70624999999999993</v>
      </c>
      <c r="P458" s="56"/>
      <c r="Q458" s="11"/>
      <c r="R458" s="12"/>
      <c r="S458" s="11">
        <v>0.24839120370370371</v>
      </c>
      <c r="T458" s="12" t="s">
        <v>130</v>
      </c>
      <c r="U458" s="12"/>
      <c r="V458" s="11">
        <f t="shared" si="164"/>
        <v>0.26118055555555558</v>
      </c>
      <c r="W458" s="11"/>
      <c r="X458" s="11"/>
      <c r="Y458" s="56"/>
      <c r="Z458" s="11">
        <f t="shared" si="151"/>
        <v>0.74186342592592591</v>
      </c>
      <c r="AA458" s="57"/>
      <c r="AB458" s="57">
        <v>0.74519675925925932</v>
      </c>
      <c r="AC458" s="207"/>
      <c r="AD458" s="207"/>
      <c r="AE458" s="113">
        <v>0.10936342592592592</v>
      </c>
      <c r="AF458" s="111">
        <v>24927</v>
      </c>
      <c r="AG458" s="123">
        <f t="shared" si="165"/>
        <v>0.85488425925925937</v>
      </c>
      <c r="AH458" s="125">
        <f t="shared" si="166"/>
        <v>3.474537037037051E-2</v>
      </c>
      <c r="AI458" s="5">
        <f t="shared" si="147"/>
        <v>6.2670725234211035</v>
      </c>
      <c r="AJ458">
        <f t="shared" si="152"/>
        <v>6</v>
      </c>
      <c r="AK458">
        <f t="shared" si="153"/>
        <v>16</v>
      </c>
      <c r="AL458">
        <f t="shared" si="154"/>
        <v>6</v>
      </c>
      <c r="AM458" s="7">
        <f t="shared" si="155"/>
        <v>0.26118055555555558</v>
      </c>
      <c r="AN458" s="5">
        <f t="shared" si="148"/>
        <v>17.808069354500748</v>
      </c>
      <c r="AO458">
        <f t="shared" si="156"/>
        <v>17</v>
      </c>
      <c r="AP458">
        <f t="shared" si="157"/>
        <v>48</v>
      </c>
      <c r="AQ458">
        <f t="shared" si="158"/>
        <v>17</v>
      </c>
      <c r="AR458" s="7">
        <f t="shared" si="159"/>
        <v>0.74186342592592591</v>
      </c>
    </row>
    <row r="459" spans="1:44" ht="17" thickBot="1" x14ac:dyDescent="0.3">
      <c r="A459" s="115">
        <f t="shared" si="161"/>
        <v>386</v>
      </c>
      <c r="B459" s="50">
        <f t="shared" si="160"/>
        <v>245</v>
      </c>
      <c r="C459" s="39"/>
      <c r="D459" s="161">
        <v>-978</v>
      </c>
      <c r="E459" s="161"/>
      <c r="F459" s="40">
        <v>43487</v>
      </c>
      <c r="G459" s="14">
        <f t="shared" si="149"/>
        <v>1</v>
      </c>
      <c r="H459" s="14">
        <f t="shared" si="150"/>
        <v>22</v>
      </c>
      <c r="I459" s="94" t="str">
        <f t="shared" si="140"/>
        <v/>
      </c>
      <c r="J459" s="38" t="s">
        <v>23</v>
      </c>
      <c r="K459" s="9" t="str">
        <f t="shared" si="167"/>
        <v>Day 2</v>
      </c>
      <c r="L459" s="42" t="s">
        <v>19</v>
      </c>
      <c r="M459" s="51">
        <v>0.57916666666666672</v>
      </c>
      <c r="N459" s="17">
        <f t="shared" si="162"/>
        <v>0.46527777777777785</v>
      </c>
      <c r="O459" s="10" t="str">
        <f t="shared" si="163"/>
        <v/>
      </c>
      <c r="P459" s="56"/>
      <c r="Q459" s="11"/>
      <c r="R459" s="12"/>
      <c r="S459" s="11">
        <v>0.23854166666666665</v>
      </c>
      <c r="T459" s="12" t="s">
        <v>130</v>
      </c>
      <c r="U459" s="12"/>
      <c r="V459" s="11">
        <f t="shared" si="164"/>
        <v>0.23755787037037038</v>
      </c>
      <c r="W459" s="11"/>
      <c r="X459" s="11"/>
      <c r="Y459" s="56"/>
      <c r="Z459" s="11">
        <f t="shared" si="151"/>
        <v>0.77451388888888895</v>
      </c>
      <c r="AA459" s="9"/>
      <c r="AB459" s="9"/>
      <c r="AC459" s="207"/>
      <c r="AD459" s="207"/>
      <c r="AE459" s="113">
        <v>0.88304398148148155</v>
      </c>
      <c r="AF459" s="111">
        <v>24920</v>
      </c>
      <c r="AG459" s="123">
        <f t="shared" si="165"/>
        <v>1.6286458333333336</v>
      </c>
      <c r="AH459" s="125">
        <f t="shared" si="166"/>
        <v>1.049479166666667</v>
      </c>
      <c r="AI459" s="5">
        <f t="shared" si="147"/>
        <v>5.7043999595520001</v>
      </c>
      <c r="AJ459">
        <f t="shared" si="152"/>
        <v>5</v>
      </c>
      <c r="AK459">
        <f t="shared" si="153"/>
        <v>42</v>
      </c>
      <c r="AL459">
        <f t="shared" si="154"/>
        <v>5</v>
      </c>
      <c r="AM459" s="7">
        <f t="shared" si="155"/>
        <v>0.23755787037037038</v>
      </c>
      <c r="AN459" s="5">
        <f t="shared" si="148"/>
        <v>18.596466870713787</v>
      </c>
      <c r="AO459">
        <f t="shared" si="156"/>
        <v>18</v>
      </c>
      <c r="AP459">
        <f t="shared" si="157"/>
        <v>35</v>
      </c>
      <c r="AQ459">
        <f t="shared" si="158"/>
        <v>18</v>
      </c>
      <c r="AR459" s="7">
        <f t="shared" si="159"/>
        <v>0.77451388888888895</v>
      </c>
    </row>
    <row r="460" spans="1:44" ht="129" thickBot="1" x14ac:dyDescent="0.3">
      <c r="A460" s="115">
        <f t="shared" si="161"/>
        <v>387</v>
      </c>
      <c r="B460" s="62">
        <f t="shared" si="160"/>
        <v>246</v>
      </c>
      <c r="C460" s="44"/>
      <c r="D460" s="210">
        <v>-978</v>
      </c>
      <c r="E460" s="210"/>
      <c r="F460" s="47">
        <v>43663</v>
      </c>
      <c r="G460" s="21">
        <f t="shared" si="149"/>
        <v>7</v>
      </c>
      <c r="H460" s="21">
        <f t="shared" si="150"/>
        <v>17</v>
      </c>
      <c r="I460" s="94" t="str">
        <f t="shared" si="140"/>
        <v/>
      </c>
      <c r="J460" s="37" t="s">
        <v>25</v>
      </c>
      <c r="K460" s="21" t="str">
        <f t="shared" si="167"/>
        <v>Day 4</v>
      </c>
      <c r="L460" s="42" t="s">
        <v>19</v>
      </c>
      <c r="M460" s="51">
        <v>0.80347222222222225</v>
      </c>
      <c r="N460" s="10" t="str">
        <f t="shared" si="162"/>
        <v/>
      </c>
      <c r="O460" s="15">
        <f t="shared" si="163"/>
        <v>0.68958333333333333</v>
      </c>
      <c r="P460" s="56"/>
      <c r="Q460" s="18"/>
      <c r="R460" s="16" t="s">
        <v>183</v>
      </c>
      <c r="S460" s="18">
        <v>0.24572916666666667</v>
      </c>
      <c r="T460" s="16"/>
      <c r="U460" s="66" t="s">
        <v>148</v>
      </c>
      <c r="V460" s="11">
        <f t="shared" si="164"/>
        <v>0.2597916666666667</v>
      </c>
      <c r="W460" s="11"/>
      <c r="X460" s="11"/>
      <c r="Y460" s="56"/>
      <c r="Z460" s="11">
        <f t="shared" si="151"/>
        <v>0.73283564814814817</v>
      </c>
      <c r="AA460" s="57"/>
      <c r="AB460" s="57">
        <v>0.77862268518518529</v>
      </c>
      <c r="AC460" s="243" t="s">
        <v>190</v>
      </c>
      <c r="AD460" s="243"/>
      <c r="AE460" s="113">
        <v>0.10718749999999999</v>
      </c>
      <c r="AF460" s="111">
        <v>24911</v>
      </c>
      <c r="AG460" s="123">
        <f t="shared" si="165"/>
        <v>0.85289351851851847</v>
      </c>
      <c r="AH460" s="125">
        <f t="shared" si="166"/>
        <v>4.9421296296296213E-2</v>
      </c>
      <c r="AI460" s="5">
        <f t="shared" si="147"/>
        <v>6.249731138327836</v>
      </c>
      <c r="AJ460">
        <f t="shared" si="152"/>
        <v>6</v>
      </c>
      <c r="AK460">
        <f t="shared" si="153"/>
        <v>14</v>
      </c>
      <c r="AL460">
        <f t="shared" si="154"/>
        <v>6</v>
      </c>
      <c r="AM460" s="7">
        <f t="shared" si="155"/>
        <v>0.2597916666666667</v>
      </c>
      <c r="AN460" s="5">
        <f t="shared" si="148"/>
        <v>17.594709690204514</v>
      </c>
      <c r="AO460">
        <f t="shared" si="156"/>
        <v>17</v>
      </c>
      <c r="AP460">
        <f t="shared" si="157"/>
        <v>35</v>
      </c>
      <c r="AQ460">
        <f t="shared" si="158"/>
        <v>17</v>
      </c>
      <c r="AR460" s="7">
        <f t="shared" si="159"/>
        <v>0.73283564814814817</v>
      </c>
    </row>
    <row r="461" spans="1:44" ht="61" thickBot="1" x14ac:dyDescent="0.3">
      <c r="A461" s="115">
        <f t="shared" si="161"/>
        <v>388</v>
      </c>
      <c r="B461" s="50">
        <f t="shared" si="160"/>
        <v>247</v>
      </c>
      <c r="C461" s="39"/>
      <c r="D461" s="161">
        <v>-977</v>
      </c>
      <c r="E461" s="161"/>
      <c r="F461" s="40">
        <v>43476</v>
      </c>
      <c r="G461" s="14">
        <f t="shared" si="149"/>
        <v>1</v>
      </c>
      <c r="H461" s="14">
        <f t="shared" si="150"/>
        <v>11</v>
      </c>
      <c r="I461" s="94" t="str">
        <f t="shared" si="140"/>
        <v>PM Friday</v>
      </c>
      <c r="J461" s="38" t="s">
        <v>18</v>
      </c>
      <c r="K461" s="9" t="str">
        <f t="shared" si="167"/>
        <v>Day 7</v>
      </c>
      <c r="L461" s="42" t="s">
        <v>17</v>
      </c>
      <c r="M461" s="51">
        <v>0.68402777777777779</v>
      </c>
      <c r="N461" s="10" t="str">
        <f t="shared" si="162"/>
        <v/>
      </c>
      <c r="O461" s="17">
        <f t="shared" si="163"/>
        <v>0.57013888888888886</v>
      </c>
      <c r="P461" s="56"/>
      <c r="Q461" s="11" t="s">
        <v>165</v>
      </c>
      <c r="R461" s="20" t="s">
        <v>130</v>
      </c>
      <c r="S461" s="11">
        <v>0.23149305555555555</v>
      </c>
      <c r="T461" s="12" t="s">
        <v>130</v>
      </c>
      <c r="U461" s="12"/>
      <c r="V461" s="11">
        <f t="shared" si="164"/>
        <v>0.2333912037037037</v>
      </c>
      <c r="W461" s="11"/>
      <c r="X461" s="11"/>
      <c r="Y461" s="56"/>
      <c r="Z461" s="11">
        <f t="shared" si="151"/>
        <v>0.77173611111111118</v>
      </c>
      <c r="AA461" s="57" t="s">
        <v>164</v>
      </c>
      <c r="AB461" s="9"/>
      <c r="AC461" s="207"/>
      <c r="AD461" s="207"/>
      <c r="AE461" s="113">
        <v>0.98253472222222227</v>
      </c>
      <c r="AF461" s="111">
        <v>24903</v>
      </c>
      <c r="AG461" s="123">
        <f t="shared" si="165"/>
        <v>1.7283333333333335</v>
      </c>
      <c r="AH461" s="125">
        <f t="shared" si="166"/>
        <v>1.0443055555555558</v>
      </c>
      <c r="AI461" s="5">
        <f t="shared" si="147"/>
        <v>5.6123659958230538</v>
      </c>
      <c r="AJ461">
        <f t="shared" si="152"/>
        <v>5</v>
      </c>
      <c r="AK461">
        <f t="shared" si="153"/>
        <v>36</v>
      </c>
      <c r="AL461">
        <f t="shared" si="154"/>
        <v>5</v>
      </c>
      <c r="AM461" s="7">
        <f t="shared" si="155"/>
        <v>0.2333912037037037</v>
      </c>
      <c r="AN461" s="5">
        <f t="shared" si="148"/>
        <v>18.517507370052904</v>
      </c>
      <c r="AO461">
        <f t="shared" si="156"/>
        <v>18</v>
      </c>
      <c r="AP461">
        <f t="shared" si="157"/>
        <v>31</v>
      </c>
      <c r="AQ461">
        <f t="shared" si="158"/>
        <v>18</v>
      </c>
      <c r="AR461" s="7">
        <f t="shared" si="159"/>
        <v>0.77173611111111118</v>
      </c>
    </row>
    <row r="462" spans="1:44" ht="17" thickBot="1" x14ac:dyDescent="0.3">
      <c r="A462" s="115">
        <f t="shared" si="161"/>
        <v>389</v>
      </c>
      <c r="B462" s="50">
        <f t="shared" si="160"/>
        <v>248</v>
      </c>
      <c r="C462" s="39"/>
      <c r="D462" s="161">
        <v>-977</v>
      </c>
      <c r="E462" s="161"/>
      <c r="F462" s="41">
        <v>43653</v>
      </c>
      <c r="G462" s="9">
        <f t="shared" si="149"/>
        <v>7</v>
      </c>
      <c r="H462" s="9">
        <f t="shared" si="150"/>
        <v>7</v>
      </c>
      <c r="I462" s="94" t="str">
        <f t="shared" ref="I462:I479" si="168">IF(AND(K462="Day 6",N462&lt;&gt;""),"AM 6th Day",IF(AND(K462="Day 7",N462&lt;&gt;""),"AM 7th Day",IF(AND(J462="Thu",N462=""),"PM Friday",IF(AND(J462="Fri",N462=""),"PM Saturday",""))))</f>
        <v/>
      </c>
      <c r="J462" s="38" t="s">
        <v>20</v>
      </c>
      <c r="K462" s="9" t="str">
        <f t="shared" si="167"/>
        <v>Day 1</v>
      </c>
      <c r="L462" s="42" t="s">
        <v>17</v>
      </c>
      <c r="M462" s="51">
        <v>0.50763888888888886</v>
      </c>
      <c r="N462" s="17">
        <f t="shared" si="162"/>
        <v>0.39374999999999999</v>
      </c>
      <c r="O462" s="10" t="str">
        <f t="shared" si="163"/>
        <v/>
      </c>
      <c r="P462" s="56"/>
      <c r="Q462" s="11"/>
      <c r="R462" s="12"/>
      <c r="S462" s="11">
        <v>0.25791666666666668</v>
      </c>
      <c r="T462" s="12" t="s">
        <v>130</v>
      </c>
      <c r="U462" s="12"/>
      <c r="V462" s="11">
        <f t="shared" si="164"/>
        <v>0.25840277777777776</v>
      </c>
      <c r="W462" s="11"/>
      <c r="X462" s="11"/>
      <c r="Y462" s="56"/>
      <c r="Z462" s="11">
        <f t="shared" si="151"/>
        <v>0.73144675925925917</v>
      </c>
      <c r="AA462" s="9"/>
      <c r="AB462" s="9"/>
      <c r="AC462" s="207"/>
      <c r="AD462" s="207"/>
      <c r="AE462" s="113">
        <v>0.80638888888888882</v>
      </c>
      <c r="AF462" s="111">
        <v>24894</v>
      </c>
      <c r="AG462" s="123">
        <f t="shared" si="165"/>
        <v>1.5515972222222221</v>
      </c>
      <c r="AH462" s="125">
        <f t="shared" si="166"/>
        <v>1.0439583333333333</v>
      </c>
      <c r="AI462" s="5">
        <f t="shared" si="147"/>
        <v>6.2043585103688104</v>
      </c>
      <c r="AJ462">
        <f t="shared" si="152"/>
        <v>6</v>
      </c>
      <c r="AK462">
        <f t="shared" si="153"/>
        <v>12</v>
      </c>
      <c r="AL462">
        <f t="shared" si="154"/>
        <v>6</v>
      </c>
      <c r="AM462" s="7">
        <f t="shared" si="155"/>
        <v>0.25840277777777776</v>
      </c>
      <c r="AN462" s="5">
        <f t="shared" si="148"/>
        <v>17.561298119633523</v>
      </c>
      <c r="AO462">
        <f t="shared" si="156"/>
        <v>17</v>
      </c>
      <c r="AP462">
        <f t="shared" si="157"/>
        <v>33</v>
      </c>
      <c r="AQ462">
        <f t="shared" si="158"/>
        <v>17</v>
      </c>
      <c r="AR462" s="7">
        <f t="shared" si="159"/>
        <v>0.73144675925925917</v>
      </c>
    </row>
    <row r="463" spans="1:44" ht="17" thickBot="1" x14ac:dyDescent="0.3">
      <c r="A463" s="115">
        <f t="shared" si="161"/>
        <v>390</v>
      </c>
      <c r="B463" s="50">
        <f t="shared" si="160"/>
        <v>249</v>
      </c>
      <c r="C463" s="39"/>
      <c r="D463" s="161">
        <v>-977</v>
      </c>
      <c r="E463" s="161"/>
      <c r="F463" s="41">
        <v>43830</v>
      </c>
      <c r="G463" s="9">
        <f t="shared" si="149"/>
        <v>12</v>
      </c>
      <c r="H463" s="9">
        <f t="shared" si="150"/>
        <v>31</v>
      </c>
      <c r="I463" s="94" t="str">
        <f t="shared" si="168"/>
        <v/>
      </c>
      <c r="J463" s="38" t="s">
        <v>25</v>
      </c>
      <c r="K463" s="9" t="str">
        <f t="shared" si="167"/>
        <v>Day 4</v>
      </c>
      <c r="L463" s="42" t="s">
        <v>19</v>
      </c>
      <c r="M463" s="51">
        <v>0.65763888888888888</v>
      </c>
      <c r="N463" s="10" t="str">
        <f t="shared" si="162"/>
        <v/>
      </c>
      <c r="O463" s="17">
        <f t="shared" si="163"/>
        <v>0.54374999999999996</v>
      </c>
      <c r="P463" s="56"/>
      <c r="Q463" s="11"/>
      <c r="R463" s="12"/>
      <c r="S463" s="11">
        <v>0.22773148148148148</v>
      </c>
      <c r="T463" s="12" t="s">
        <v>130</v>
      </c>
      <c r="U463" s="12"/>
      <c r="V463" s="11">
        <f t="shared" si="164"/>
        <v>0.23061342592592593</v>
      </c>
      <c r="W463" s="11"/>
      <c r="X463" s="11"/>
      <c r="Y463" s="56"/>
      <c r="Z463" s="11">
        <f t="shared" si="151"/>
        <v>0.76756944444444442</v>
      </c>
      <c r="AA463" s="9"/>
      <c r="AB463" s="9"/>
      <c r="AC463" s="207"/>
      <c r="AD463" s="207"/>
      <c r="AE463" s="113">
        <v>0.95105324074074071</v>
      </c>
      <c r="AF463" s="111">
        <v>24885</v>
      </c>
      <c r="AG463" s="123">
        <f t="shared" si="165"/>
        <v>1.6963657407407406</v>
      </c>
      <c r="AH463" s="125">
        <f t="shared" si="166"/>
        <v>1.0387268518518518</v>
      </c>
      <c r="AI463" s="5">
        <f t="shared" si="147"/>
        <v>5.5377244104730261</v>
      </c>
      <c r="AJ463">
        <f t="shared" si="152"/>
        <v>5</v>
      </c>
      <c r="AK463">
        <f t="shared" si="153"/>
        <v>32</v>
      </c>
      <c r="AL463">
        <f t="shared" si="154"/>
        <v>5</v>
      </c>
      <c r="AM463" s="7">
        <f t="shared" si="155"/>
        <v>0.23061342592592593</v>
      </c>
      <c r="AN463" s="5">
        <f t="shared" si="148"/>
        <v>18.418354949539243</v>
      </c>
      <c r="AO463">
        <f t="shared" si="156"/>
        <v>18</v>
      </c>
      <c r="AP463">
        <f t="shared" si="157"/>
        <v>25</v>
      </c>
      <c r="AQ463">
        <f t="shared" si="158"/>
        <v>18</v>
      </c>
      <c r="AR463" s="7">
        <f t="shared" si="159"/>
        <v>0.76756944444444442</v>
      </c>
    </row>
    <row r="464" spans="1:44" ht="71" thickBot="1" x14ac:dyDescent="0.3">
      <c r="A464" s="115">
        <f t="shared" si="161"/>
        <v>391</v>
      </c>
      <c r="B464" s="50">
        <f t="shared" si="160"/>
        <v>250</v>
      </c>
      <c r="C464" s="39"/>
      <c r="D464" s="161">
        <v>-976</v>
      </c>
      <c r="E464" s="161"/>
      <c r="F464" s="41">
        <v>43642</v>
      </c>
      <c r="G464" s="9">
        <f t="shared" si="149"/>
        <v>6</v>
      </c>
      <c r="H464" s="9">
        <f t="shared" si="150"/>
        <v>26</v>
      </c>
      <c r="I464" s="94" t="str">
        <f t="shared" si="168"/>
        <v>AM 6th Day</v>
      </c>
      <c r="J464" s="38" t="s">
        <v>18</v>
      </c>
      <c r="K464" s="9" t="str">
        <f t="shared" si="167"/>
        <v>Day 6</v>
      </c>
      <c r="L464" s="42" t="s">
        <v>19</v>
      </c>
      <c r="M464" s="51">
        <v>0.18472222222222223</v>
      </c>
      <c r="N464" s="17">
        <f t="shared" si="162"/>
        <v>7.0833333333333345E-2</v>
      </c>
      <c r="O464" s="10" t="str">
        <f t="shared" si="163"/>
        <v/>
      </c>
      <c r="P464" s="56"/>
      <c r="Q464" s="11"/>
      <c r="R464" s="12"/>
      <c r="S464" s="11">
        <v>0.27109953703703704</v>
      </c>
      <c r="T464" s="12" t="s">
        <v>130</v>
      </c>
      <c r="U464" s="12"/>
      <c r="V464" s="11">
        <f t="shared" si="164"/>
        <v>0.25631944444444443</v>
      </c>
      <c r="W464" s="11"/>
      <c r="X464" s="11"/>
      <c r="Y464" s="56"/>
      <c r="Z464" s="11">
        <f t="shared" si="151"/>
        <v>0.73075231481481484</v>
      </c>
      <c r="AA464" s="9"/>
      <c r="AB464" s="9"/>
      <c r="AC464" s="207"/>
      <c r="AD464" s="207"/>
      <c r="AE464" s="113">
        <v>0.4776157407407407</v>
      </c>
      <c r="AF464" s="111">
        <v>24877</v>
      </c>
      <c r="AG464" s="123">
        <f t="shared" si="165"/>
        <v>1.2230208333333332</v>
      </c>
      <c r="AH464" s="125">
        <f t="shared" si="166"/>
        <v>1.038298611111111</v>
      </c>
      <c r="AI464" s="5">
        <f t="shared" si="147"/>
        <v>6.1552845300039829</v>
      </c>
      <c r="AJ464">
        <f t="shared" si="152"/>
        <v>6</v>
      </c>
      <c r="AK464">
        <f t="shared" si="153"/>
        <v>9</v>
      </c>
      <c r="AL464">
        <f t="shared" si="154"/>
        <v>6</v>
      </c>
      <c r="AM464" s="7">
        <f t="shared" si="155"/>
        <v>0.25631944444444443</v>
      </c>
      <c r="AN464" s="5">
        <f t="shared" si="148"/>
        <v>17.549683893102998</v>
      </c>
      <c r="AO464">
        <f t="shared" si="156"/>
        <v>17</v>
      </c>
      <c r="AP464">
        <f t="shared" si="157"/>
        <v>32</v>
      </c>
      <c r="AQ464">
        <f t="shared" si="158"/>
        <v>17</v>
      </c>
      <c r="AR464" s="7">
        <f t="shared" si="159"/>
        <v>0.73075231481481484</v>
      </c>
    </row>
    <row r="465" spans="1:44" ht="75" thickBot="1" x14ac:dyDescent="0.3">
      <c r="A465" s="115">
        <f t="shared" si="161"/>
        <v>392</v>
      </c>
      <c r="B465" s="50">
        <f t="shared" si="160"/>
        <v>251</v>
      </c>
      <c r="C465" s="39"/>
      <c r="D465" s="161">
        <v>-976</v>
      </c>
      <c r="E465" s="161"/>
      <c r="F465" s="41">
        <v>43818</v>
      </c>
      <c r="G465" s="9">
        <f t="shared" si="149"/>
        <v>12</v>
      </c>
      <c r="H465" s="9">
        <f t="shared" si="150"/>
        <v>19</v>
      </c>
      <c r="I465" s="94" t="str">
        <f t="shared" si="168"/>
        <v>PM Saturday</v>
      </c>
      <c r="J465" s="38" t="s">
        <v>31</v>
      </c>
      <c r="K465" s="9" t="str">
        <f t="shared" si="167"/>
        <v>Day 1</v>
      </c>
      <c r="L465" s="64" t="s">
        <v>24</v>
      </c>
      <c r="M465" s="51">
        <v>0.81597222222222221</v>
      </c>
      <c r="N465" s="10" t="str">
        <f t="shared" si="162"/>
        <v/>
      </c>
      <c r="O465" s="10">
        <f t="shared" si="163"/>
        <v>0.70208333333333328</v>
      </c>
      <c r="P465" s="56"/>
      <c r="Q465" s="11"/>
      <c r="R465" s="12"/>
      <c r="S465" s="11">
        <v>0.21681712962962962</v>
      </c>
      <c r="T465" s="12" t="s">
        <v>130</v>
      </c>
      <c r="U465" s="12"/>
      <c r="V465" s="11">
        <f t="shared" si="164"/>
        <v>0.2285300925925926</v>
      </c>
      <c r="W465" s="11"/>
      <c r="X465" s="11"/>
      <c r="Y465" s="56"/>
      <c r="Z465" s="11">
        <f t="shared" si="151"/>
        <v>0.76270833333333332</v>
      </c>
      <c r="AA465" s="57"/>
      <c r="AB465" s="57">
        <v>0.76973379629629635</v>
      </c>
      <c r="AC465" s="207"/>
      <c r="AD465" s="207"/>
      <c r="AE465" s="113">
        <v>0.1042013888888889</v>
      </c>
      <c r="AF465" s="111">
        <v>24868</v>
      </c>
      <c r="AG465" s="123">
        <f t="shared" si="165"/>
        <v>0.84971064814814812</v>
      </c>
      <c r="AH465" s="125">
        <f t="shared" si="166"/>
        <v>3.3738425925925908E-2</v>
      </c>
      <c r="AI465" s="5">
        <f t="shared" si="147"/>
        <v>5.4915615549405592</v>
      </c>
      <c r="AJ465">
        <f t="shared" si="152"/>
        <v>5</v>
      </c>
      <c r="AK465">
        <f t="shared" si="153"/>
        <v>29</v>
      </c>
      <c r="AL465">
        <f t="shared" si="154"/>
        <v>5</v>
      </c>
      <c r="AM465" s="7">
        <f t="shared" si="155"/>
        <v>0.2285300925925926</v>
      </c>
      <c r="AN465" s="5">
        <f t="shared" si="148"/>
        <v>18.312387003346842</v>
      </c>
      <c r="AO465">
        <f t="shared" si="156"/>
        <v>18</v>
      </c>
      <c r="AP465">
        <f t="shared" si="157"/>
        <v>18</v>
      </c>
      <c r="AQ465">
        <f t="shared" si="158"/>
        <v>18</v>
      </c>
      <c r="AR465" s="7">
        <f t="shared" si="159"/>
        <v>0.76270833333333332</v>
      </c>
    </row>
    <row r="466" spans="1:44" ht="17" thickBot="1" x14ac:dyDescent="0.3">
      <c r="A466" s="115">
        <f t="shared" si="161"/>
        <v>393</v>
      </c>
      <c r="B466" s="50">
        <f t="shared" si="160"/>
        <v>252</v>
      </c>
      <c r="C466" s="39"/>
      <c r="D466" s="161">
        <v>-975</v>
      </c>
      <c r="E466" s="161"/>
      <c r="F466" s="35">
        <v>43602</v>
      </c>
      <c r="G466" s="9">
        <f t="shared" si="149"/>
        <v>5</v>
      </c>
      <c r="H466" s="9">
        <f t="shared" si="150"/>
        <v>17</v>
      </c>
      <c r="I466" s="94" t="str">
        <f t="shared" si="168"/>
        <v/>
      </c>
      <c r="J466" s="38" t="s">
        <v>23</v>
      </c>
      <c r="K466" s="9" t="str">
        <f t="shared" si="167"/>
        <v>Day 2</v>
      </c>
      <c r="L466" s="8" t="s">
        <v>24</v>
      </c>
      <c r="M466" s="51">
        <v>0.1173611111111111</v>
      </c>
      <c r="N466" s="10">
        <f t="shared" si="162"/>
        <v>3.4722222222222099E-3</v>
      </c>
      <c r="O466" s="10" t="str">
        <f t="shared" si="163"/>
        <v/>
      </c>
      <c r="P466" s="56"/>
      <c r="Q466" s="11"/>
      <c r="R466" s="12" t="s">
        <v>130</v>
      </c>
      <c r="S466" s="11">
        <v>0.26449074074074075</v>
      </c>
      <c r="T466" s="12" t="s">
        <v>130</v>
      </c>
      <c r="U466" s="12"/>
      <c r="V466" s="11">
        <f t="shared" si="164"/>
        <v>0.25145833333333334</v>
      </c>
      <c r="W466" s="11"/>
      <c r="X466" s="11"/>
      <c r="Y466" s="56"/>
      <c r="Z466" s="11">
        <f t="shared" si="151"/>
        <v>0.7397800925925927</v>
      </c>
      <c r="AA466" s="9"/>
      <c r="AB466" s="9"/>
      <c r="AC466" s="207"/>
      <c r="AD466" s="207"/>
      <c r="AE466" s="113">
        <v>0.42422453703703705</v>
      </c>
      <c r="AF466" s="111">
        <v>24861</v>
      </c>
      <c r="AG466" s="123">
        <f t="shared" si="165"/>
        <v>1.1698148148148149</v>
      </c>
      <c r="AH466" s="125">
        <f t="shared" si="166"/>
        <v>1.0524537037037038</v>
      </c>
      <c r="AI466" s="5">
        <f t="shared" si="147"/>
        <v>6.0340401511806983</v>
      </c>
      <c r="AJ466">
        <f t="shared" si="152"/>
        <v>6</v>
      </c>
      <c r="AK466">
        <f t="shared" si="153"/>
        <v>2</v>
      </c>
      <c r="AL466">
        <f t="shared" si="154"/>
        <v>6</v>
      </c>
      <c r="AM466" s="7">
        <f t="shared" si="155"/>
        <v>0.25145833333333334</v>
      </c>
      <c r="AN466" s="5">
        <f t="shared" si="148"/>
        <v>17.758740131898755</v>
      </c>
      <c r="AO466">
        <f t="shared" si="156"/>
        <v>17</v>
      </c>
      <c r="AP466">
        <f t="shared" si="157"/>
        <v>45</v>
      </c>
      <c r="AQ466">
        <f t="shared" si="158"/>
        <v>17</v>
      </c>
      <c r="AR466" s="7">
        <f t="shared" si="159"/>
        <v>0.7397800925925927</v>
      </c>
    </row>
    <row r="467" spans="1:44" ht="17" thickBot="1" x14ac:dyDescent="0.3">
      <c r="A467" s="115">
        <f t="shared" si="161"/>
        <v>394</v>
      </c>
      <c r="B467" s="50">
        <f t="shared" si="160"/>
        <v>253</v>
      </c>
      <c r="C467" s="39"/>
      <c r="D467" s="161">
        <v>-975</v>
      </c>
      <c r="E467" s="161"/>
      <c r="F467" s="35">
        <v>43631</v>
      </c>
      <c r="G467" s="9">
        <f t="shared" si="149"/>
        <v>6</v>
      </c>
      <c r="H467" s="9">
        <f t="shared" si="150"/>
        <v>15</v>
      </c>
      <c r="I467" s="94" t="str">
        <f t="shared" si="168"/>
        <v/>
      </c>
      <c r="J467" s="38" t="s">
        <v>25</v>
      </c>
      <c r="K467" s="9" t="str">
        <f t="shared" si="167"/>
        <v>Day 4</v>
      </c>
      <c r="L467" s="8" t="s">
        <v>24</v>
      </c>
      <c r="M467" s="51">
        <v>0.65</v>
      </c>
      <c r="N467" s="10" t="str">
        <f t="shared" si="162"/>
        <v/>
      </c>
      <c r="O467" s="10">
        <f t="shared" si="163"/>
        <v>0.53611111111111109</v>
      </c>
      <c r="P467" s="56"/>
      <c r="Q467" s="11"/>
      <c r="R467" s="12"/>
      <c r="S467" s="11">
        <v>0.24989583333333334</v>
      </c>
      <c r="T467" s="12" t="s">
        <v>130</v>
      </c>
      <c r="U467" s="12"/>
      <c r="V467" s="11">
        <f t="shared" si="164"/>
        <v>0.25423611111111111</v>
      </c>
      <c r="W467" s="11"/>
      <c r="X467" s="11"/>
      <c r="Y467" s="56"/>
      <c r="Z467" s="11">
        <f t="shared" si="151"/>
        <v>0.73214120370370372</v>
      </c>
      <c r="AA467" s="9"/>
      <c r="AB467" s="9"/>
      <c r="AC467" s="207"/>
      <c r="AD467" s="207"/>
      <c r="AE467" s="113">
        <v>0.93620370370370365</v>
      </c>
      <c r="AF467" s="111">
        <v>24859</v>
      </c>
      <c r="AG467" s="123">
        <f t="shared" si="165"/>
        <v>1.6818171296296296</v>
      </c>
      <c r="AH467" s="125">
        <f t="shared" si="166"/>
        <v>1.0318171296296295</v>
      </c>
      <c r="AI467" s="5">
        <f t="shared" si="147"/>
        <v>6.1053973910291814</v>
      </c>
      <c r="AJ467">
        <f t="shared" si="152"/>
        <v>6</v>
      </c>
      <c r="AK467">
        <f t="shared" si="153"/>
        <v>6</v>
      </c>
      <c r="AL467">
        <f t="shared" si="154"/>
        <v>6</v>
      </c>
      <c r="AM467" s="7">
        <f t="shared" si="155"/>
        <v>0.25423611111111111</v>
      </c>
      <c r="AN467" s="5">
        <f t="shared" si="148"/>
        <v>17.566896729035978</v>
      </c>
      <c r="AO467">
        <f t="shared" si="156"/>
        <v>17</v>
      </c>
      <c r="AP467">
        <f t="shared" si="157"/>
        <v>34</v>
      </c>
      <c r="AQ467">
        <f t="shared" si="158"/>
        <v>17</v>
      </c>
      <c r="AR467" s="7">
        <f t="shared" si="159"/>
        <v>0.73214120370370372</v>
      </c>
    </row>
    <row r="468" spans="1:44" ht="97" thickBot="1" x14ac:dyDescent="0.3">
      <c r="A468" s="115">
        <f t="shared" si="161"/>
        <v>395</v>
      </c>
      <c r="B468" s="50">
        <f t="shared" si="160"/>
        <v>254</v>
      </c>
      <c r="C468" s="39"/>
      <c r="D468" s="161">
        <v>-975</v>
      </c>
      <c r="E468" s="161"/>
      <c r="F468" s="35">
        <v>43778</v>
      </c>
      <c r="G468" s="9">
        <f t="shared" si="149"/>
        <v>11</v>
      </c>
      <c r="H468" s="9">
        <f t="shared" si="150"/>
        <v>9</v>
      </c>
      <c r="I468" s="94" t="str">
        <f t="shared" si="168"/>
        <v/>
      </c>
      <c r="J468" s="38" t="s">
        <v>25</v>
      </c>
      <c r="K468" s="9" t="str">
        <f t="shared" si="167"/>
        <v>Day 4</v>
      </c>
      <c r="L468" s="14" t="s">
        <v>19</v>
      </c>
      <c r="M468" s="51">
        <v>0.78402777777777777</v>
      </c>
      <c r="N468" s="10" t="str">
        <f t="shared" si="162"/>
        <v/>
      </c>
      <c r="O468" s="15">
        <f t="shared" si="163"/>
        <v>0.67013888888888884</v>
      </c>
      <c r="P468" s="56"/>
      <c r="Q468" s="11"/>
      <c r="R468" s="20" t="s">
        <v>182</v>
      </c>
      <c r="S468" s="11">
        <v>0.21979166666666669</v>
      </c>
      <c r="T468" s="12"/>
      <c r="U468" s="16" t="s">
        <v>148</v>
      </c>
      <c r="V468" s="11">
        <f t="shared" si="164"/>
        <v>0.2333912037037037</v>
      </c>
      <c r="W468" s="11"/>
      <c r="X468" s="11"/>
      <c r="Y468" s="56"/>
      <c r="Z468" s="11">
        <f t="shared" si="151"/>
        <v>0.75090277777777781</v>
      </c>
      <c r="AA468" s="57"/>
      <c r="AB468" s="57">
        <v>0.75501157407407404</v>
      </c>
      <c r="AC468" s="207"/>
      <c r="AD468" s="207"/>
      <c r="AE468" s="113">
        <v>8.7395833333333339E-2</v>
      </c>
      <c r="AF468" s="111">
        <v>24852</v>
      </c>
      <c r="AG468" s="123">
        <f t="shared" si="165"/>
        <v>0.83309027777777778</v>
      </c>
      <c r="AH468" s="125">
        <f t="shared" si="166"/>
        <v>4.9062500000000009E-2</v>
      </c>
      <c r="AI468" s="5">
        <f t="shared" si="147"/>
        <v>5.6142001876178762</v>
      </c>
      <c r="AJ468">
        <f t="shared" si="152"/>
        <v>5</v>
      </c>
      <c r="AK468">
        <f t="shared" si="153"/>
        <v>36</v>
      </c>
      <c r="AL468">
        <f t="shared" si="154"/>
        <v>5</v>
      </c>
      <c r="AM468" s="7">
        <f t="shared" si="155"/>
        <v>0.2333912037037037</v>
      </c>
      <c r="AN468" s="5">
        <f t="shared" si="148"/>
        <v>18.029136023089336</v>
      </c>
      <c r="AO468">
        <f t="shared" si="156"/>
        <v>18</v>
      </c>
      <c r="AP468">
        <f t="shared" si="157"/>
        <v>1</v>
      </c>
      <c r="AQ468">
        <f t="shared" si="158"/>
        <v>18</v>
      </c>
      <c r="AR468" s="7">
        <f t="shared" si="159"/>
        <v>0.75090277777777781</v>
      </c>
    </row>
    <row r="469" spans="1:44" ht="71" thickBot="1" x14ac:dyDescent="0.3">
      <c r="A469" s="115">
        <f t="shared" si="161"/>
        <v>396</v>
      </c>
      <c r="B469" s="50">
        <f t="shared" si="160"/>
        <v>255</v>
      </c>
      <c r="C469" s="39"/>
      <c r="D469" s="161">
        <v>-974</v>
      </c>
      <c r="E469" s="161"/>
      <c r="F469" s="35">
        <v>43591</v>
      </c>
      <c r="G469" s="9">
        <f t="shared" si="149"/>
        <v>5</v>
      </c>
      <c r="H469" s="9">
        <f t="shared" si="150"/>
        <v>6</v>
      </c>
      <c r="I469" s="94" t="str">
        <f t="shared" si="168"/>
        <v>AM 6th Day</v>
      </c>
      <c r="J469" s="38" t="s">
        <v>18</v>
      </c>
      <c r="K469" s="9" t="str">
        <f t="shared" si="167"/>
        <v>Day 6</v>
      </c>
      <c r="L469" s="14" t="s">
        <v>19</v>
      </c>
      <c r="M469" s="51">
        <v>0.18263888888888891</v>
      </c>
      <c r="N469" s="17">
        <f t="shared" si="162"/>
        <v>6.8750000000000019E-2</v>
      </c>
      <c r="O469" s="10" t="str">
        <f t="shared" si="163"/>
        <v/>
      </c>
      <c r="P469" s="56"/>
      <c r="Q469" s="11"/>
      <c r="R469" s="12" t="s">
        <v>130</v>
      </c>
      <c r="S469" s="11">
        <v>0.26097222222222222</v>
      </c>
      <c r="T469" s="12" t="s">
        <v>130</v>
      </c>
      <c r="U469" s="12"/>
      <c r="V469" s="11">
        <f t="shared" si="164"/>
        <v>0.2507638888888889</v>
      </c>
      <c r="W469" s="11"/>
      <c r="X469" s="11"/>
      <c r="Y469" s="56"/>
      <c r="Z469" s="11">
        <f t="shared" si="151"/>
        <v>0.74464120370370368</v>
      </c>
      <c r="AA469" s="9"/>
      <c r="AB469" s="9"/>
      <c r="AC469" s="207"/>
      <c r="AD469" s="207"/>
      <c r="AE469" s="113">
        <v>0.48390046296296302</v>
      </c>
      <c r="AF469" s="111">
        <v>24844</v>
      </c>
      <c r="AG469" s="123">
        <f t="shared" si="165"/>
        <v>1.2296875</v>
      </c>
      <c r="AH469" s="125">
        <f t="shared" si="166"/>
        <v>1.0470486111111112</v>
      </c>
      <c r="AI469" s="5">
        <f t="shared" si="147"/>
        <v>6.0308207320415859</v>
      </c>
      <c r="AJ469">
        <f t="shared" si="152"/>
        <v>6</v>
      </c>
      <c r="AK469">
        <f t="shared" si="153"/>
        <v>1</v>
      </c>
      <c r="AL469">
        <f t="shared" si="154"/>
        <v>6</v>
      </c>
      <c r="AM469" s="7">
        <f t="shared" si="155"/>
        <v>0.2507638888888889</v>
      </c>
      <c r="AN469" s="5">
        <f t="shared" si="148"/>
        <v>17.879250834160317</v>
      </c>
      <c r="AO469">
        <f t="shared" si="156"/>
        <v>17</v>
      </c>
      <c r="AP469">
        <f t="shared" si="157"/>
        <v>52</v>
      </c>
      <c r="AQ469">
        <f t="shared" si="158"/>
        <v>17</v>
      </c>
      <c r="AR469" s="7">
        <f t="shared" si="159"/>
        <v>0.74464120370370368</v>
      </c>
    </row>
    <row r="470" spans="1:44" ht="81" thickBot="1" x14ac:dyDescent="0.3">
      <c r="A470" s="115">
        <f t="shared" si="161"/>
        <v>397</v>
      </c>
      <c r="B470" s="50">
        <f t="shared" si="160"/>
        <v>256</v>
      </c>
      <c r="C470" s="39"/>
      <c r="D470" s="161">
        <v>-974</v>
      </c>
      <c r="E470" s="161"/>
      <c r="F470" s="35">
        <v>43768</v>
      </c>
      <c r="G470" s="9">
        <f t="shared" si="149"/>
        <v>10</v>
      </c>
      <c r="H470" s="9">
        <f t="shared" si="150"/>
        <v>30</v>
      </c>
      <c r="I470" s="94" t="str">
        <f t="shared" si="168"/>
        <v/>
      </c>
      <c r="J470" s="37" t="s">
        <v>20</v>
      </c>
      <c r="K470" s="21" t="str">
        <f t="shared" si="167"/>
        <v>Day 1</v>
      </c>
      <c r="L470" s="14" t="s">
        <v>17</v>
      </c>
      <c r="M470" s="52">
        <v>0.44166666666666665</v>
      </c>
      <c r="N470" s="15">
        <f t="shared" si="162"/>
        <v>0.32777777777777778</v>
      </c>
      <c r="O470" s="10" t="str">
        <f t="shared" si="163"/>
        <v/>
      </c>
      <c r="P470" s="56"/>
      <c r="Q470" s="11"/>
      <c r="R470" s="12" t="s">
        <v>130</v>
      </c>
      <c r="S470" s="11">
        <v>0.23298611111111112</v>
      </c>
      <c r="T470" s="20" t="s">
        <v>181</v>
      </c>
      <c r="U470" s="16" t="s">
        <v>148</v>
      </c>
      <c r="V470" s="11">
        <f t="shared" si="164"/>
        <v>0.23755787037037038</v>
      </c>
      <c r="W470" s="11"/>
      <c r="X470" s="11"/>
      <c r="Y470" s="57">
        <v>0.23260416666666664</v>
      </c>
      <c r="Z470" s="11">
        <f t="shared" si="151"/>
        <v>0.74950231481481477</v>
      </c>
      <c r="AA470" s="9"/>
      <c r="AB470" s="9"/>
      <c r="AC470" s="207"/>
      <c r="AD470" s="207"/>
      <c r="AE470" s="113">
        <v>0.74039351851851853</v>
      </c>
      <c r="AF470" s="112">
        <v>24835</v>
      </c>
      <c r="AG470" s="123">
        <f t="shared" si="165"/>
        <v>1.4855902777777776</v>
      </c>
      <c r="AH470" s="125">
        <f t="shared" si="166"/>
        <v>1.043923611111111</v>
      </c>
      <c r="AI470" s="5">
        <f t="shared" si="147"/>
        <v>5.7037891775707434</v>
      </c>
      <c r="AJ470">
        <f t="shared" si="152"/>
        <v>5</v>
      </c>
      <c r="AK470">
        <f t="shared" si="153"/>
        <v>42</v>
      </c>
      <c r="AL470">
        <f t="shared" si="154"/>
        <v>5</v>
      </c>
      <c r="AM470" s="7">
        <f t="shared" si="155"/>
        <v>0.23755787037037038</v>
      </c>
      <c r="AN470" s="5">
        <f t="shared" si="148"/>
        <v>17.992387972566629</v>
      </c>
      <c r="AO470">
        <f t="shared" si="156"/>
        <v>17</v>
      </c>
      <c r="AP470">
        <f t="shared" si="157"/>
        <v>59</v>
      </c>
      <c r="AQ470">
        <f t="shared" si="158"/>
        <v>17</v>
      </c>
      <c r="AR470" s="7">
        <f t="shared" si="159"/>
        <v>0.74950231481481477</v>
      </c>
    </row>
    <row r="471" spans="1:44" ht="17" thickBot="1" x14ac:dyDescent="0.3">
      <c r="A471" s="115">
        <f t="shared" si="161"/>
        <v>398</v>
      </c>
      <c r="B471" s="50">
        <f t="shared" si="160"/>
        <v>257</v>
      </c>
      <c r="C471" s="39"/>
      <c r="D471" s="161">
        <v>-973</v>
      </c>
      <c r="E471" s="161"/>
      <c r="F471" s="35">
        <v>43580</v>
      </c>
      <c r="G471" s="9">
        <f t="shared" si="149"/>
        <v>4</v>
      </c>
      <c r="H471" s="9">
        <f t="shared" si="150"/>
        <v>25</v>
      </c>
      <c r="I471" s="94" t="str">
        <f t="shared" si="168"/>
        <v/>
      </c>
      <c r="J471" s="38" t="s">
        <v>25</v>
      </c>
      <c r="K471" s="9" t="str">
        <f t="shared" si="167"/>
        <v>Day 3</v>
      </c>
      <c r="L471" s="14" t="s">
        <v>17</v>
      </c>
      <c r="M471" s="51">
        <v>0.2638888888888889</v>
      </c>
      <c r="N471" s="17">
        <f t="shared" si="162"/>
        <v>0.15000000000000002</v>
      </c>
      <c r="O471" s="10" t="str">
        <f t="shared" si="163"/>
        <v/>
      </c>
      <c r="P471" s="56"/>
      <c r="Q471" s="11"/>
      <c r="R471" s="12" t="s">
        <v>130</v>
      </c>
      <c r="S471" s="11">
        <v>0.25799768518518518</v>
      </c>
      <c r="T471" s="12" t="s">
        <v>147</v>
      </c>
      <c r="U471" s="12"/>
      <c r="V471" s="11">
        <f t="shared" si="164"/>
        <v>0.25145833333333334</v>
      </c>
      <c r="W471" s="11"/>
      <c r="X471" s="11"/>
      <c r="Y471" s="56"/>
      <c r="Z471" s="11">
        <f t="shared" si="151"/>
        <v>0.75020833333333325</v>
      </c>
      <c r="AA471" s="9"/>
      <c r="AB471" s="9"/>
      <c r="AC471" s="207"/>
      <c r="AD471" s="207"/>
      <c r="AE471" s="113">
        <v>0.5585416666666666</v>
      </c>
      <c r="AF471" s="111">
        <v>24826</v>
      </c>
      <c r="AG471" s="123">
        <f t="shared" si="165"/>
        <v>1.3038425925925927</v>
      </c>
      <c r="AH471" s="125">
        <f t="shared" si="166"/>
        <v>1.0399537037037039</v>
      </c>
      <c r="AI471" s="5">
        <f t="shared" si="147"/>
        <v>6.0361239480486999</v>
      </c>
      <c r="AJ471">
        <f t="shared" si="152"/>
        <v>6</v>
      </c>
      <c r="AK471">
        <f t="shared" si="153"/>
        <v>2</v>
      </c>
      <c r="AL471">
        <f t="shared" si="154"/>
        <v>6</v>
      </c>
      <c r="AM471" s="7">
        <f t="shared" si="155"/>
        <v>0.25145833333333334</v>
      </c>
      <c r="AN471" s="5">
        <f t="shared" si="148"/>
        <v>18.014715746138016</v>
      </c>
      <c r="AO471">
        <f t="shared" si="156"/>
        <v>18</v>
      </c>
      <c r="AP471">
        <f t="shared" si="157"/>
        <v>0</v>
      </c>
      <c r="AQ471">
        <f t="shared" si="158"/>
        <v>18</v>
      </c>
      <c r="AR471" s="7">
        <f t="shared" si="159"/>
        <v>0.75020833333333325</v>
      </c>
    </row>
    <row r="472" spans="1:44" ht="17" thickBot="1" x14ac:dyDescent="0.3">
      <c r="A472" s="115">
        <f t="shared" si="161"/>
        <v>399</v>
      </c>
      <c r="B472" s="50">
        <f t="shared" si="160"/>
        <v>258</v>
      </c>
      <c r="C472" s="39"/>
      <c r="D472" s="161">
        <v>-973</v>
      </c>
      <c r="E472" s="161"/>
      <c r="F472" s="35">
        <v>43757</v>
      </c>
      <c r="G472" s="9">
        <f t="shared" si="149"/>
        <v>10</v>
      </c>
      <c r="H472" s="9">
        <f t="shared" si="150"/>
        <v>19</v>
      </c>
      <c r="I472" s="94" t="str">
        <f t="shared" si="168"/>
        <v/>
      </c>
      <c r="J472" s="38" t="s">
        <v>28</v>
      </c>
      <c r="K472" s="9" t="str">
        <f t="shared" si="167"/>
        <v>Day 6</v>
      </c>
      <c r="L472" s="14" t="s">
        <v>17</v>
      </c>
      <c r="M472" s="51">
        <v>0.9902777777777777</v>
      </c>
      <c r="N472" s="10" t="str">
        <f t="shared" si="162"/>
        <v/>
      </c>
      <c r="O472" s="17">
        <f t="shared" si="163"/>
        <v>0.87638888888888877</v>
      </c>
      <c r="P472" s="56"/>
      <c r="Q472" s="11"/>
      <c r="R472" s="12"/>
      <c r="S472" s="11">
        <v>0.22105324074074073</v>
      </c>
      <c r="T472" s="12" t="s">
        <v>130</v>
      </c>
      <c r="U472" s="12"/>
      <c r="V472" s="11">
        <f t="shared" si="164"/>
        <v>0.24172453703703703</v>
      </c>
      <c r="W472" s="11"/>
      <c r="X472" s="11"/>
      <c r="Y472" s="56"/>
      <c r="Z472" s="11">
        <f t="shared" si="151"/>
        <v>0.748113425925926</v>
      </c>
      <c r="AA472" s="57"/>
      <c r="AB472" s="57">
        <v>0.75074074074074071</v>
      </c>
      <c r="AC472" s="207"/>
      <c r="AD472" s="207"/>
      <c r="AE472" s="113">
        <v>0.28364583333333332</v>
      </c>
      <c r="AF472" s="111">
        <v>24818</v>
      </c>
      <c r="AG472" s="123">
        <f t="shared" si="165"/>
        <v>1.0290393518518519</v>
      </c>
      <c r="AH472" s="125">
        <f t="shared" si="166"/>
        <v>3.8761574074074212E-2</v>
      </c>
      <c r="AI472" s="5">
        <f t="shared" si="147"/>
        <v>5.8155892079176139</v>
      </c>
      <c r="AJ472">
        <f t="shared" si="152"/>
        <v>5</v>
      </c>
      <c r="AK472">
        <f t="shared" si="153"/>
        <v>48</v>
      </c>
      <c r="AL472">
        <f t="shared" si="154"/>
        <v>5</v>
      </c>
      <c r="AM472" s="7">
        <f t="shared" si="155"/>
        <v>0.24172453703703703</v>
      </c>
      <c r="AN472" s="5">
        <f t="shared" si="148"/>
        <v>17.963286980534818</v>
      </c>
      <c r="AO472">
        <f t="shared" si="156"/>
        <v>17</v>
      </c>
      <c r="AP472">
        <f t="shared" si="157"/>
        <v>57</v>
      </c>
      <c r="AQ472">
        <f t="shared" si="158"/>
        <v>17</v>
      </c>
      <c r="AR472" s="7">
        <f t="shared" si="159"/>
        <v>0.748113425925926</v>
      </c>
    </row>
    <row r="473" spans="1:44" ht="71" thickBot="1" x14ac:dyDescent="0.3">
      <c r="A473" s="115">
        <f t="shared" si="161"/>
        <v>400</v>
      </c>
      <c r="B473" s="50">
        <f t="shared" si="160"/>
        <v>259</v>
      </c>
      <c r="C473" s="39"/>
      <c r="D473" s="161">
        <v>-972</v>
      </c>
      <c r="E473" s="161"/>
      <c r="F473" s="35">
        <v>43568</v>
      </c>
      <c r="G473" s="9">
        <f t="shared" si="149"/>
        <v>4</v>
      </c>
      <c r="H473" s="9">
        <f t="shared" si="150"/>
        <v>13</v>
      </c>
      <c r="I473" s="94" t="str">
        <f t="shared" si="168"/>
        <v>AM 7th Day</v>
      </c>
      <c r="J473" s="38" t="s">
        <v>31</v>
      </c>
      <c r="K473" s="9" t="str">
        <f t="shared" si="167"/>
        <v>Day 7</v>
      </c>
      <c r="L473" s="14" t="s">
        <v>19</v>
      </c>
      <c r="M473" s="51">
        <v>0.61111111111111105</v>
      </c>
      <c r="N473" s="17">
        <f t="shared" si="162"/>
        <v>0.49722222222222218</v>
      </c>
      <c r="O473" s="10" t="str">
        <f t="shared" si="163"/>
        <v/>
      </c>
      <c r="P473" s="56"/>
      <c r="Q473" s="11"/>
      <c r="R473" s="12"/>
      <c r="S473" s="11">
        <v>0.24523148148148147</v>
      </c>
      <c r="T473" s="12" t="s">
        <v>130</v>
      </c>
      <c r="U473" s="12"/>
      <c r="V473" s="11">
        <f t="shared" si="164"/>
        <v>0.25145833333333334</v>
      </c>
      <c r="W473" s="11"/>
      <c r="X473" s="11"/>
      <c r="Y473" s="57">
        <v>0.25179398148148147</v>
      </c>
      <c r="Z473" s="11">
        <f t="shared" si="151"/>
        <v>0.75645833333333334</v>
      </c>
      <c r="AA473" s="57"/>
      <c r="AB473" s="57">
        <v>0.75006944444444434</v>
      </c>
      <c r="AC473" s="207"/>
      <c r="AD473" s="207"/>
      <c r="AE473" s="113">
        <v>0.90025462962962965</v>
      </c>
      <c r="AF473" s="111">
        <v>24809</v>
      </c>
      <c r="AG473" s="123">
        <f t="shared" si="165"/>
        <v>1.6457523148148148</v>
      </c>
      <c r="AH473" s="125">
        <f t="shared" si="166"/>
        <v>1.0346412037037038</v>
      </c>
      <c r="AI473" s="5">
        <f t="shared" si="147"/>
        <v>6.0440585101077238</v>
      </c>
      <c r="AJ473">
        <f t="shared" si="152"/>
        <v>6</v>
      </c>
      <c r="AK473">
        <f t="shared" si="153"/>
        <v>2</v>
      </c>
      <c r="AL473">
        <f t="shared" si="154"/>
        <v>6</v>
      </c>
      <c r="AM473" s="7">
        <f t="shared" si="155"/>
        <v>0.25145833333333334</v>
      </c>
      <c r="AN473" s="5">
        <f t="shared" si="148"/>
        <v>18.15656768231386</v>
      </c>
      <c r="AO473">
        <f t="shared" si="156"/>
        <v>18</v>
      </c>
      <c r="AP473">
        <f t="shared" si="157"/>
        <v>9</v>
      </c>
      <c r="AQ473">
        <f t="shared" si="158"/>
        <v>18</v>
      </c>
      <c r="AR473" s="7">
        <f t="shared" si="159"/>
        <v>0.75645833333333334</v>
      </c>
    </row>
    <row r="474" spans="1:44" ht="60" customHeight="1" thickBot="1" x14ac:dyDescent="0.3">
      <c r="A474" s="311">
        <f t="shared" si="161"/>
        <v>401</v>
      </c>
      <c r="B474" s="212">
        <f t="shared" si="160"/>
        <v>260</v>
      </c>
      <c r="C474" s="161">
        <v>92</v>
      </c>
      <c r="D474" s="161">
        <v>-972</v>
      </c>
      <c r="E474" s="161"/>
      <c r="F474" s="213">
        <v>43746</v>
      </c>
      <c r="G474" s="161">
        <f t="shared" si="149"/>
        <v>10</v>
      </c>
      <c r="H474" s="161">
        <f t="shared" si="150"/>
        <v>8</v>
      </c>
      <c r="I474" s="94" t="str">
        <f t="shared" si="168"/>
        <v/>
      </c>
      <c r="J474" s="161" t="s">
        <v>25</v>
      </c>
      <c r="K474" s="9" t="str">
        <f t="shared" si="167"/>
        <v>Day 3</v>
      </c>
      <c r="L474" s="8" t="s">
        <v>24</v>
      </c>
      <c r="M474" s="214">
        <v>0.26666666666666666</v>
      </c>
      <c r="N474" s="10">
        <f t="shared" si="162"/>
        <v>0.15277777777777779</v>
      </c>
      <c r="O474" s="169" t="str">
        <f t="shared" si="163"/>
        <v/>
      </c>
      <c r="P474" s="161" t="s">
        <v>82</v>
      </c>
      <c r="Q474" s="160"/>
      <c r="R474" s="162"/>
      <c r="S474" s="160">
        <v>0.24402777777777776</v>
      </c>
      <c r="T474" s="162" t="s">
        <v>153</v>
      </c>
      <c r="U474" s="159" t="s">
        <v>148</v>
      </c>
      <c r="V474" s="160">
        <f t="shared" si="164"/>
        <v>0.24658564814814818</v>
      </c>
      <c r="W474" s="160"/>
      <c r="X474" s="160"/>
      <c r="Y474" s="158">
        <v>0.24077546296296296</v>
      </c>
      <c r="Z474" s="160">
        <f t="shared" si="151"/>
        <v>0.74741898148148145</v>
      </c>
      <c r="AA474" s="165"/>
      <c r="AB474" s="165"/>
      <c r="AC474" s="207"/>
      <c r="AD474" s="207"/>
      <c r="AE474" s="113">
        <v>0.55394675925925929</v>
      </c>
      <c r="AF474" s="111">
        <v>24800</v>
      </c>
      <c r="AG474" s="123">
        <f t="shared" si="165"/>
        <v>1.2995486111111112</v>
      </c>
      <c r="AH474" s="125">
        <f t="shared" si="166"/>
        <v>1.0328819444444446</v>
      </c>
      <c r="AI474" s="5">
        <f t="shared" si="147"/>
        <v>5.9220835976977027</v>
      </c>
      <c r="AJ474">
        <f t="shared" si="152"/>
        <v>5</v>
      </c>
      <c r="AK474">
        <f t="shared" si="153"/>
        <v>55</v>
      </c>
      <c r="AL474">
        <f t="shared" si="154"/>
        <v>5</v>
      </c>
      <c r="AM474" s="7">
        <f t="shared" si="155"/>
        <v>0.24658564814814818</v>
      </c>
      <c r="AN474" s="5">
        <f t="shared" si="148"/>
        <v>17.942012402047016</v>
      </c>
      <c r="AO474">
        <f t="shared" si="156"/>
        <v>17</v>
      </c>
      <c r="AP474">
        <f t="shared" si="157"/>
        <v>56</v>
      </c>
      <c r="AQ474">
        <f t="shared" si="158"/>
        <v>17</v>
      </c>
      <c r="AR474" s="7">
        <f t="shared" si="159"/>
        <v>0.74741898148148145</v>
      </c>
    </row>
    <row r="475" spans="1:44" ht="83" customHeight="1" thickBot="1" x14ac:dyDescent="0.3">
      <c r="A475" s="312"/>
      <c r="B475" s="212"/>
      <c r="C475" s="161"/>
      <c r="D475" s="161"/>
      <c r="E475" s="161"/>
      <c r="F475" s="213"/>
      <c r="G475" s="161"/>
      <c r="H475" s="161"/>
      <c r="I475" s="94" t="str">
        <f t="shared" si="168"/>
        <v/>
      </c>
      <c r="J475" s="161"/>
      <c r="K475" s="9" t="str">
        <f t="shared" si="167"/>
        <v/>
      </c>
      <c r="L475" s="8" t="s">
        <v>81</v>
      </c>
      <c r="M475" s="214"/>
      <c r="N475" s="10" t="str">
        <f t="shared" si="162"/>
        <v/>
      </c>
      <c r="O475" s="169"/>
      <c r="P475" s="161"/>
      <c r="Q475" s="160"/>
      <c r="R475" s="162"/>
      <c r="S475" s="160"/>
      <c r="T475" s="162"/>
      <c r="U475" s="159"/>
      <c r="V475" s="160"/>
      <c r="W475" s="160"/>
      <c r="X475" s="160"/>
      <c r="Y475" s="158"/>
      <c r="Z475" s="160"/>
      <c r="AA475" s="165"/>
      <c r="AB475" s="165"/>
      <c r="AC475" s="207"/>
      <c r="AD475" s="207"/>
      <c r="AG475" s="123">
        <f t="shared" si="165"/>
        <v>1</v>
      </c>
      <c r="AH475" s="125">
        <f t="shared" si="166"/>
        <v>1</v>
      </c>
      <c r="AI475" s="5">
        <f t="shared" si="147"/>
        <v>5.4462521825114374</v>
      </c>
      <c r="AJ475">
        <f t="shared" si="152"/>
        <v>5</v>
      </c>
      <c r="AK475">
        <f t="shared" si="153"/>
        <v>26</v>
      </c>
      <c r="AL475">
        <f t="shared" si="154"/>
        <v>5</v>
      </c>
      <c r="AM475" s="7">
        <f t="shared" si="155"/>
        <v>0.22644675925925925</v>
      </c>
      <c r="AN475" s="5">
        <f t="shared" si="148"/>
        <v>18.170125328278594</v>
      </c>
      <c r="AO475">
        <f t="shared" si="156"/>
        <v>18</v>
      </c>
      <c r="AP475">
        <f t="shared" si="157"/>
        <v>10</v>
      </c>
      <c r="AQ475">
        <f t="shared" si="158"/>
        <v>18</v>
      </c>
      <c r="AR475" s="7">
        <f t="shared" si="159"/>
        <v>0.75715277777777779</v>
      </c>
    </row>
    <row r="476" spans="1:44" ht="88.5" customHeight="1" thickBot="1" x14ac:dyDescent="0.3">
      <c r="A476" s="311">
        <f>A474+1</f>
        <v>402</v>
      </c>
      <c r="B476" s="247">
        <f>B474+1</f>
        <v>261</v>
      </c>
      <c r="C476" s="210">
        <v>93</v>
      </c>
      <c r="D476" s="210">
        <v>-971</v>
      </c>
      <c r="E476" s="210"/>
      <c r="F476" s="215">
        <v>43528</v>
      </c>
      <c r="G476" s="210">
        <f t="shared" si="149"/>
        <v>3</v>
      </c>
      <c r="H476" s="210">
        <f t="shared" si="150"/>
        <v>4</v>
      </c>
      <c r="I476" s="94" t="str">
        <f t="shared" si="168"/>
        <v/>
      </c>
      <c r="J476" s="210" t="s">
        <v>25</v>
      </c>
      <c r="K476" s="21" t="str">
        <f t="shared" si="167"/>
        <v>Day 4</v>
      </c>
      <c r="L476" s="14" t="s">
        <v>19</v>
      </c>
      <c r="M476" s="237">
        <v>0.88402777777777775</v>
      </c>
      <c r="N476" s="15" t="str">
        <f t="shared" si="162"/>
        <v/>
      </c>
      <c r="O476" s="164">
        <f>IF(($M476-$AF$46)&gt;$AG$48,IF(($M476-$AF$46)&gt;$AG$46,$M476-$AF$46,""),IF($AF$47-$AF$46+$M476+$AG$47&gt;$AG$46,($AF$47-$AF$46+$M476+$AG$47),""))</f>
        <v>0.77013888888888882</v>
      </c>
      <c r="P476" s="165" t="s">
        <v>84</v>
      </c>
      <c r="Q476" s="163" t="s">
        <v>159</v>
      </c>
      <c r="R476" s="159" t="s">
        <v>179</v>
      </c>
      <c r="S476" s="163">
        <v>0.23357638888888888</v>
      </c>
      <c r="T476" s="159"/>
      <c r="U476" s="159" t="s">
        <v>148</v>
      </c>
      <c r="V476" s="160">
        <f>AM476</f>
        <v>0.24936342592592595</v>
      </c>
      <c r="W476" s="160"/>
      <c r="X476" s="160"/>
      <c r="Y476" s="165"/>
      <c r="Z476" s="160">
        <f t="shared" si="151"/>
        <v>0.77381944444444439</v>
      </c>
      <c r="AA476" s="158" t="s">
        <v>158</v>
      </c>
      <c r="AB476" s="158">
        <v>0.77063657407407404</v>
      </c>
      <c r="AC476" s="246" t="s">
        <v>189</v>
      </c>
      <c r="AD476" s="246"/>
      <c r="AE476" s="113">
        <v>0.18592592592592594</v>
      </c>
      <c r="AF476" s="112">
        <v>24793</v>
      </c>
      <c r="AG476" s="123">
        <f t="shared" si="165"/>
        <v>0.93160879629629623</v>
      </c>
      <c r="AH476" s="125">
        <f t="shared" si="166"/>
        <v>4.7581018518518481E-2</v>
      </c>
      <c r="AI476" s="5">
        <f t="shared" si="147"/>
        <v>5.995415803582735</v>
      </c>
      <c r="AJ476">
        <f t="shared" si="152"/>
        <v>5</v>
      </c>
      <c r="AK476">
        <f t="shared" si="153"/>
        <v>59</v>
      </c>
      <c r="AL476">
        <f t="shared" si="154"/>
        <v>5</v>
      </c>
      <c r="AM476" s="7">
        <f t="shared" si="155"/>
        <v>0.24936342592592595</v>
      </c>
      <c r="AN476" s="5">
        <f t="shared" si="148"/>
        <v>18.579010087166711</v>
      </c>
      <c r="AO476">
        <f t="shared" si="156"/>
        <v>18</v>
      </c>
      <c r="AP476">
        <f t="shared" si="157"/>
        <v>34</v>
      </c>
      <c r="AQ476">
        <f t="shared" si="158"/>
        <v>18</v>
      </c>
      <c r="AR476" s="7">
        <f t="shared" si="159"/>
        <v>0.77381944444444439</v>
      </c>
    </row>
    <row r="477" spans="1:44" ht="17" thickBot="1" x14ac:dyDescent="0.3">
      <c r="A477" s="313"/>
      <c r="B477" s="247"/>
      <c r="C477" s="210"/>
      <c r="D477" s="210"/>
      <c r="E477" s="210"/>
      <c r="F477" s="215"/>
      <c r="G477" s="210"/>
      <c r="H477" s="210"/>
      <c r="I477" s="94" t="str">
        <f t="shared" si="168"/>
        <v/>
      </c>
      <c r="J477" s="210"/>
      <c r="K477" s="21" t="str">
        <f t="shared" si="167"/>
        <v/>
      </c>
      <c r="L477" s="14" t="s">
        <v>83</v>
      </c>
      <c r="M477" s="237"/>
      <c r="N477" s="15" t="str">
        <f t="shared" ref="N477:N479" si="169">IF((M477-$AF$46)&gt;$AG$48,IF((M477-$AF$46)&lt;$AG$46,M477-$AF$46,""),"")</f>
        <v/>
      </c>
      <c r="O477" s="164"/>
      <c r="P477" s="165"/>
      <c r="Q477" s="163"/>
      <c r="R477" s="159"/>
      <c r="S477" s="163"/>
      <c r="T477" s="159"/>
      <c r="U477" s="159"/>
      <c r="V477" s="160"/>
      <c r="W477" s="160"/>
      <c r="X477" s="160"/>
      <c r="Y477" s="165"/>
      <c r="Z477" s="160"/>
      <c r="AA477" s="158"/>
      <c r="AB477" s="158"/>
      <c r="AC477" s="246"/>
      <c r="AD477" s="246"/>
      <c r="AG477" s="123">
        <f t="shared" si="165"/>
        <v>1</v>
      </c>
      <c r="AH477" s="125">
        <f t="shared" si="166"/>
        <v>1</v>
      </c>
      <c r="AI477" s="5">
        <f t="shared" si="147"/>
        <v>5.4462521825114374</v>
      </c>
      <c r="AJ477">
        <f t="shared" si="152"/>
        <v>5</v>
      </c>
      <c r="AK477">
        <f t="shared" si="153"/>
        <v>26</v>
      </c>
      <c r="AL477">
        <f t="shared" si="154"/>
        <v>5</v>
      </c>
      <c r="AM477" s="7">
        <f t="shared" si="155"/>
        <v>0.22644675925925925</v>
      </c>
      <c r="AN477" s="5">
        <f t="shared" si="148"/>
        <v>18.170125328278594</v>
      </c>
      <c r="AO477">
        <f t="shared" si="156"/>
        <v>18</v>
      </c>
      <c r="AP477">
        <f t="shared" si="157"/>
        <v>10</v>
      </c>
      <c r="AQ477">
        <f t="shared" si="158"/>
        <v>18</v>
      </c>
      <c r="AR477" s="7">
        <f t="shared" si="159"/>
        <v>0.75715277777777779</v>
      </c>
    </row>
    <row r="478" spans="1:44" ht="91" customHeight="1" thickBot="1" x14ac:dyDescent="0.3">
      <c r="A478" s="312"/>
      <c r="B478" s="247"/>
      <c r="C478" s="210"/>
      <c r="D478" s="210"/>
      <c r="E478" s="210"/>
      <c r="F478" s="215"/>
      <c r="G478" s="210"/>
      <c r="H478" s="210"/>
      <c r="I478" s="94" t="str">
        <f t="shared" si="168"/>
        <v/>
      </c>
      <c r="J478" s="210"/>
      <c r="K478" s="21" t="str">
        <f t="shared" si="167"/>
        <v/>
      </c>
      <c r="L478" s="14">
        <v>0.24079999999999999</v>
      </c>
      <c r="M478" s="237"/>
      <c r="N478" s="15" t="str">
        <f t="shared" si="169"/>
        <v/>
      </c>
      <c r="O478" s="164"/>
      <c r="P478" s="165"/>
      <c r="Q478" s="163"/>
      <c r="R478" s="159"/>
      <c r="S478" s="163"/>
      <c r="T478" s="159"/>
      <c r="U478" s="159"/>
      <c r="V478" s="160"/>
      <c r="W478" s="160"/>
      <c r="X478" s="160"/>
      <c r="Y478" s="165"/>
      <c r="Z478" s="160"/>
      <c r="AA478" s="158"/>
      <c r="AB478" s="158"/>
      <c r="AC478" s="246"/>
      <c r="AD478" s="246"/>
      <c r="AG478" s="123">
        <f t="shared" si="165"/>
        <v>1</v>
      </c>
      <c r="AH478" s="125">
        <f t="shared" si="166"/>
        <v>1</v>
      </c>
      <c r="AI478" s="5">
        <f t="shared" si="147"/>
        <v>5.4462521825114374</v>
      </c>
      <c r="AJ478">
        <f t="shared" si="152"/>
        <v>5</v>
      </c>
      <c r="AK478">
        <f t="shared" si="153"/>
        <v>26</v>
      </c>
      <c r="AL478">
        <f t="shared" si="154"/>
        <v>5</v>
      </c>
      <c r="AM478" s="7">
        <f t="shared" si="155"/>
        <v>0.22644675925925925</v>
      </c>
      <c r="AN478" s="5">
        <f t="shared" si="148"/>
        <v>18.170125328278594</v>
      </c>
      <c r="AO478">
        <f t="shared" si="156"/>
        <v>18</v>
      </c>
      <c r="AP478">
        <f t="shared" si="157"/>
        <v>10</v>
      </c>
      <c r="AQ478">
        <f t="shared" si="158"/>
        <v>18</v>
      </c>
      <c r="AR478" s="7">
        <f t="shared" si="159"/>
        <v>0.75715277777777779</v>
      </c>
    </row>
    <row r="479" spans="1:44" ht="17" thickBot="1" x14ac:dyDescent="0.3">
      <c r="A479" s="115">
        <f>A476+1</f>
        <v>403</v>
      </c>
      <c r="B479" s="50">
        <f>B476+1</f>
        <v>262</v>
      </c>
      <c r="C479" s="39"/>
      <c r="D479" s="161">
        <v>-971</v>
      </c>
      <c r="E479" s="161"/>
      <c r="F479" s="35">
        <v>43705</v>
      </c>
      <c r="G479" s="9">
        <f t="shared" si="149"/>
        <v>8</v>
      </c>
      <c r="H479" s="9">
        <f t="shared" si="150"/>
        <v>28</v>
      </c>
      <c r="I479" s="94" t="str">
        <f t="shared" si="168"/>
        <v/>
      </c>
      <c r="J479" s="38" t="s">
        <v>28</v>
      </c>
      <c r="K479" s="9" t="str">
        <f t="shared" si="167"/>
        <v>Day 5</v>
      </c>
      <c r="L479" s="8" t="s">
        <v>24</v>
      </c>
      <c r="M479" s="51">
        <v>0.52013888888888882</v>
      </c>
      <c r="N479" s="10">
        <f t="shared" si="169"/>
        <v>0.40624999999999994</v>
      </c>
      <c r="O479" s="10" t="str">
        <f>IF(($M479-$AF$46)&gt;$AG$48,IF(($M479-$AF$46)&gt;$AG$46,$M479-$AF$46,""),IF($AF$47-$AF$46+$M479+$AG$47&gt;$AG$46,($AF$47-$AF$46+$M479+$AG$47),""))</f>
        <v/>
      </c>
      <c r="P479" s="56"/>
      <c r="Q479" s="11"/>
      <c r="R479" s="12"/>
      <c r="S479" s="11">
        <v>0.25836805555555559</v>
      </c>
      <c r="T479" s="12" t="s">
        <v>130</v>
      </c>
      <c r="U479" s="12"/>
      <c r="V479" s="11">
        <f>AM479</f>
        <v>0.26048611111111114</v>
      </c>
      <c r="W479" s="11"/>
      <c r="X479" s="11"/>
      <c r="Y479" s="57">
        <v>0.25733796296296296</v>
      </c>
      <c r="Z479" s="11">
        <f t="shared" si="151"/>
        <v>0.74255787037037047</v>
      </c>
      <c r="AA479" s="57"/>
      <c r="AB479" s="57">
        <v>0.74565972222222221</v>
      </c>
      <c r="AC479" s="207"/>
      <c r="AD479" s="207"/>
      <c r="AG479" s="123">
        <f t="shared" si="165"/>
        <v>1</v>
      </c>
      <c r="AH479" s="125">
        <f t="shared" si="166"/>
        <v>0.47986111111111118</v>
      </c>
      <c r="AI479" s="5">
        <f t="shared" si="147"/>
        <v>6.2583301630837669</v>
      </c>
      <c r="AJ479">
        <f t="shared" si="152"/>
        <v>6</v>
      </c>
      <c r="AK479">
        <f t="shared" si="153"/>
        <v>15</v>
      </c>
      <c r="AL479">
        <f t="shared" si="154"/>
        <v>6</v>
      </c>
      <c r="AM479" s="7">
        <f t="shared" si="155"/>
        <v>0.26048611111111114</v>
      </c>
      <c r="AN479" s="5">
        <f t="shared" si="148"/>
        <v>17.817947289492974</v>
      </c>
      <c r="AO479">
        <f t="shared" si="156"/>
        <v>17</v>
      </c>
      <c r="AP479">
        <f t="shared" si="157"/>
        <v>49</v>
      </c>
      <c r="AQ479">
        <f t="shared" si="158"/>
        <v>17</v>
      </c>
      <c r="AR479" s="7">
        <f t="shared" si="159"/>
        <v>0.74255787037037047</v>
      </c>
    </row>
    <row r="482" spans="2:2" x14ac:dyDescent="0.2">
      <c r="B482" s="3" t="s">
        <v>85</v>
      </c>
    </row>
    <row r="483" spans="2:2" x14ac:dyDescent="0.2">
      <c r="B483" s="3" t="s">
        <v>86</v>
      </c>
    </row>
    <row r="484" spans="2:2" ht="16" x14ac:dyDescent="0.2">
      <c r="B484" s="1" t="s">
        <v>171</v>
      </c>
    </row>
    <row r="485" spans="2:2" x14ac:dyDescent="0.2">
      <c r="B485" s="3" t="s">
        <v>87</v>
      </c>
    </row>
    <row r="486" spans="2:2" x14ac:dyDescent="0.2">
      <c r="B486" s="3" t="s">
        <v>88</v>
      </c>
    </row>
    <row r="487" spans="2:2" ht="16" x14ac:dyDescent="0.2">
      <c r="B487" s="1" t="s">
        <v>89</v>
      </c>
    </row>
    <row r="488" spans="2:2" x14ac:dyDescent="0.2">
      <c r="B488" s="3" t="s">
        <v>90</v>
      </c>
    </row>
    <row r="489" spans="2:2" ht="18" x14ac:dyDescent="0.2">
      <c r="B489" s="2" t="s">
        <v>91</v>
      </c>
    </row>
    <row r="490" spans="2:2" ht="18" x14ac:dyDescent="0.2">
      <c r="B490" s="2" t="s">
        <v>92</v>
      </c>
    </row>
    <row r="491" spans="2:2" ht="18" x14ac:dyDescent="0.2">
      <c r="B491" s="2" t="s">
        <v>93</v>
      </c>
    </row>
    <row r="492" spans="2:2" ht="18" x14ac:dyDescent="0.2">
      <c r="B492" s="2" t="s">
        <v>94</v>
      </c>
    </row>
    <row r="493" spans="2:2" x14ac:dyDescent="0.2">
      <c r="B493" s="3" t="s">
        <v>95</v>
      </c>
    </row>
    <row r="505" spans="48:60" ht="16" x14ac:dyDescent="0.25">
      <c r="AV505" s="5" t="s">
        <v>8</v>
      </c>
      <c r="AW505" s="5">
        <v>-1082</v>
      </c>
      <c r="AY505" s="5" t="s">
        <v>97</v>
      </c>
      <c r="AZ505" s="5">
        <f>BB527*57.29577951/15</f>
        <v>8.6550879560990666</v>
      </c>
      <c r="BA505" s="5">
        <f>(3.14159265358979 - ((3.14159265358979 - 3.14159265358979 + (0.0430398*SIN(2*((MOD(4.8949504201433+628.331969753199*((367*AW505-INT(7*(AW505+INT((AW506+9)/12))/4)+INT(275*AW506/9)+AW507-730531.5)/36525),6.28318530718))+(0.033423*SIN(MOD(6.2400408+628.3019501*((367*AW505-INT(7*(AW505+INT((AW506+9)/12))/4)+INT(275*AW506/9)+AW507-730531.5)/36525),6.28318530718))+0.00034907*SIN(2*(MOD(6.2400408+628.3019501*((367*AW505-INT(7*(AW505+INT((AW506+9)/12))/4)+INT(275*AW506/9)+AW507-730531.5)/36525),6.28318530718)))))) - 0.00092502*SIN(4*((MOD(4.8949504201433+628.331969753199*((367*AW505-INT(7*(AW505+INT((AW506+9)/12))/4)+INT(275*AW506/9)+AW507-730531.5)/36525),6.28318530718))+(0.033423*SIN(MOD(6.2400408+628.3019501*((367*AW505-INT(7*(AW505+INT((AW506+9)/12))/4)+INT(275*AW506/9)+AW507-730531.5)/36525),6.28318530718))+0.00034907*SIN(2*(MOD(6.2400408+628.3019501*((367*AW505-INT(7*(AW505+INT((AW506+9)/12))/4)+INT(275*AW506/9)+AW507-730531.5)/36525),6.28318530718)))))) - (0.033423*SIN(MOD(6.2400408+628.3019501*((367*AW505-INT(7*(AW505+INT((AW506+9)/12))/4)+INT(275*AW506/9)+AW507-730531.5)/36525),6.28318530718))+0.00034907*SIN(2*(MOD(6.2400408+628.3019501*((367*AW505-INT(7*(AW505+INT((AW506+9)/12))/4)+INT(275*AW506/9)+AW507-730531.5)/36525),6.28318530718))))))+0.017453293*$AW$509 + $AW$512*(ACOS((SIN(0.017453293*$AW$511) - SIN(0.017453293*$AW$508)*SIN(ASIN(SIN(0.409093-0.0002269*((367*AW505-INT(7*(AW505+INT((AW506+9)/12))/4)+INT(275*AW506/9)+AW507-730531.5)/36525))*SIN((MOD(4.8949504201433+628.331969753199*((367*AW505-INT(7*(AW505+INT((AW506+9)/12))/4)+INT(275*AW506/9)+AW507-730531.5)/36525),6.28318530718))+(0.033423*SIN(MOD(6.2400408+628.3019501*((367*AW505-INT(7*(AW505+INT((AW506+9)/12))/4)+INT(275*AW506/9)+AW507-730531.5)/36525),6.28318530718))+0.00034907*SIN(2*(MOD(6.2400408+628.3019501*((367*AW505-INT(7*(AW505+INT((AW506+9)/12))/4)+INT(275*AW506/9)+AW507-730531.5)/36525),6.28318530718))))))))/(COS(0.017453293*$AW$508)*COS(ASIN(SIN(0.409093-0.0002269*((367*AW505-INT(7*(AW505+INT((AW506+9)/12))/4)+INT(275*AW506/9)+AW507-730531.5)/36525))*SIN((MOD(4.8949504201433+628.331969753199*((367*AW505-INT(7*(AW505+INT((AW506+9)/12))/4)+INT(275*AW506/9)+AW507-730531.5)/36525),6.28318530718))+(0.033423*SIN(MOD(6.2400408+628.3019501*((367*AW505-INT(7*(AW505+INT((AW506+9)/12))/4)+INT(275*AW506/9)+AW507-730531.5)/36525),6.28318530718))+0.00034907*SIN(2*(MOD(6.2400408+628.3019501*((367*AW505-INT(7*(AW505+INT((AW506+9)/12))/4)+INT(275*AW506/9)+AW507-730531.5)/36525),6.28318530718))))))))))))*57.29577951/15</f>
        <v>8.6550879560990666</v>
      </c>
      <c r="BB505" t="s">
        <v>98</v>
      </c>
      <c r="BD505">
        <f>INT(AZ505)</f>
        <v>8</v>
      </c>
      <c r="BE505">
        <f>INT((AZ505-BD505)*60)</f>
        <v>39</v>
      </c>
      <c r="BF505">
        <f>INT(AZ505-((AZ505-(BD505/60)*60)/60)*60)</f>
        <v>8</v>
      </c>
      <c r="BH505" s="7">
        <f>TIME(INT(AZ505),INT((AZ505-INT(AZ505))*60),INT(AZ505-((AZ505-(INT(AZ505)/60)*60)/60)*60))</f>
        <v>0.36050925925925931</v>
      </c>
    </row>
    <row r="506" spans="48:60" ht="16" x14ac:dyDescent="0.25">
      <c r="AV506" s="5" t="s">
        <v>99</v>
      </c>
      <c r="AW506" s="5">
        <v>2</v>
      </c>
      <c r="AY506" s="5" t="s">
        <v>100</v>
      </c>
      <c r="AZ506" s="5">
        <f>AZ505 + $AW510</f>
        <v>5.9217546227657332</v>
      </c>
      <c r="BA506" s="5">
        <f>(3.14159265358979 - ((3.14159265358979 - 3.14159265358979 + (0.0430398*SIN(2*((MOD(4.8949504201433+628.331969753199*((367*AW505-INT(7*(AW505+INT((AW506+9)/12))/4)+INT(275*AW506/9)+AW507-730531.5)/36525),6.28318530718))+(0.033423*SIN(MOD(6.2400408+628.3019501*((367*AW505-INT(7*(AW505+INT((AW506+9)/12))/4)+INT(275*AW506/9)+AW507-730531.5)/36525),6.28318530718))+0.00034907*SIN(2*(MOD(6.2400408+628.3019501*((367*AW505-INT(7*(AW505+INT((AW506+9)/12))/4)+INT(275*AW506/9)+AW507-730531.5)/36525),6.28318530718)))))) - 0.00092502*SIN(4*((MOD(4.8949504201433+628.331969753199*((367*AW505-INT(7*(AW505+INT((AW506+9)/12))/4)+INT(275*AW506/9)+AW507-730531.5)/36525),6.28318530718))+(0.033423*SIN(MOD(6.2400408+628.3019501*((367*AW505-INT(7*(AW505+INT((AW506+9)/12))/4)+INT(275*AW506/9)+AW507-730531.5)/36525),6.28318530718))+0.00034907*SIN(2*(MOD(6.2400408+628.3019501*((367*AW505-INT(7*(AW505+INT((AW506+9)/12))/4)+INT(275*AW506/9)+AW507-730531.5)/36525),6.28318530718)))))) - (0.033423*SIN(MOD(6.2400408+628.3019501*((367*AW505-INT(7*(AW505+INT((AW506+9)/12))/4)+INT(275*AW506/9)+AW507-730531.5)/36525),6.28318530718))+0.00034907*SIN(2*(MOD(6.2400408+628.3019501*((367*AW505-INT(7*(AW505+INT((AW506+9)/12))/4)+INT(275*AW506/9)+AW507-730531.5)/36525),6.28318530718))))))+0.017453293*$AW$509 + $AW$512*(ACOS((SIN(0.017453293*$AW$511) - SIN(0.017453293*$AW$508)*SIN(ASIN(SIN(0.409093-0.0002269*((367*AW505-INT(7*(AW505+INT((AW506+9)/12))/4)+INT(275*AW506/9)+AW507-730531.5)/36525))*SIN((MOD(4.8949504201433+628.331969753199*((367*AW505-INT(7*(AW505+INT((AW506+9)/12))/4)+INT(275*AW506/9)+AW507-730531.5)/36525),6.28318530718))+(0.033423*SIN(MOD(6.2400408+628.3019501*((367*AW505-INT(7*(AW505+INT((AW506+9)/12))/4)+INT(275*AW506/9)+AW507-730531.5)/36525),6.28318530718))+0.00034907*SIN(2*(MOD(6.2400408+628.3019501*((367*AW505-INT(7*(AW505+INT((AW506+9)/12))/4)+INT(275*AW506/9)+AW507-730531.5)/36525),6.28318530718))))))))/(COS(0.017453293*$AW$508)*COS(ASIN(SIN(0.409093-0.0002269*((367*AW505-INT(7*(AW505+INT((AW506+9)/12))/4)+INT(275*AW506/9)+AW507-730531.5)/36525))*SIN((MOD(4.8949504201433+628.331969753199*((367*AW505-INT(7*(AW505+INT((AW506+9)/12))/4)+INT(275*AW506/9)+AW507-730531.5)/36525),6.28318530718))+(0.033423*SIN(MOD(6.2400408+628.3019501*((367*AW505-INT(7*(AW505+INT((AW506+9)/12))/4)+INT(275*AW506/9)+AW507-730531.5)/36525),6.28318530718))+0.00034907*SIN(2*(MOD(6.2400408+628.3019501*((367*AW505-INT(7*(AW505+INT((AW506+9)/12))/4)+INT(275*AW506/9)+AW507-730531.5)/36525),6.28318530718))))))))))))*57.29577951/15 + $AW$510</f>
        <v>5.9217546227657332</v>
      </c>
      <c r="BB506" t="s">
        <v>98</v>
      </c>
      <c r="BD506">
        <f>INT(BA506)</f>
        <v>5</v>
      </c>
      <c r="BE506">
        <f>INT((BA506-BD506)*60)</f>
        <v>55</v>
      </c>
      <c r="BF506">
        <f>INT(BA506-((BA506-(BD506/60)*60)/60)*60)</f>
        <v>5</v>
      </c>
      <c r="BH506" s="7">
        <f>TIME(BD506,BE506,BF506)</f>
        <v>0.24658564814814818</v>
      </c>
    </row>
    <row r="507" spans="48:60" ht="16" x14ac:dyDescent="0.25">
      <c r="AV507" s="5" t="s">
        <v>101</v>
      </c>
      <c r="AW507" s="5">
        <v>19</v>
      </c>
      <c r="AY507" s="5" t="s">
        <v>102</v>
      </c>
      <c r="AZ507" s="5">
        <f>367*AW505-INT(7*(AW505+INT((AW506+9)/12))/4)+INT(275*AW506/9)+AW507-730531.5</f>
        <v>-1125651.5</v>
      </c>
    </row>
    <row r="508" spans="48:60" ht="16" x14ac:dyDescent="0.25">
      <c r="AV508" s="5" t="s">
        <v>103</v>
      </c>
      <c r="AW508" s="5">
        <v>-13</v>
      </c>
      <c r="AY508" s="5" t="s">
        <v>104</v>
      </c>
      <c r="AZ508" s="5">
        <f>AZ507/36525</f>
        <v>-30.818658453114306</v>
      </c>
    </row>
    <row r="509" spans="48:60" ht="16" x14ac:dyDescent="0.25">
      <c r="AV509" s="5" t="s">
        <v>105</v>
      </c>
      <c r="AW509" s="5">
        <v>-41</v>
      </c>
    </row>
    <row r="510" spans="48:60" ht="16" x14ac:dyDescent="0.25">
      <c r="AV510" s="5" t="s">
        <v>106</v>
      </c>
      <c r="AW510" s="5">
        <f>AW509/15</f>
        <v>-2.7333333333333334</v>
      </c>
    </row>
    <row r="511" spans="48:60" ht="16" x14ac:dyDescent="0.25">
      <c r="AV511" s="5" t="s">
        <v>107</v>
      </c>
      <c r="AW511" s="5">
        <v>-0.83299999999999996</v>
      </c>
      <c r="AX511" t="s">
        <v>108</v>
      </c>
    </row>
    <row r="512" spans="48:60" ht="16" x14ac:dyDescent="0.25">
      <c r="AV512" s="5" t="s">
        <v>109</v>
      </c>
      <c r="AW512" s="5">
        <v>1</v>
      </c>
      <c r="AX512" t="s">
        <v>110</v>
      </c>
    </row>
    <row r="517" spans="48:58" ht="16" x14ac:dyDescent="0.25">
      <c r="AV517" s="5" t="s">
        <v>111</v>
      </c>
      <c r="AW517" s="5">
        <f>MOD(4.8949504201433+628.331969753199*$AZ$508,6.28318530718)</f>
        <v>5.3236961525138078</v>
      </c>
      <c r="AX517" s="5">
        <f t="shared" ref="AX517:BB517" si="170">MOD(4.8949504201433+628.331969753199*$AZ$508,6.28318530718)</f>
        <v>5.3236961525138078</v>
      </c>
      <c r="AY517" s="5">
        <f t="shared" si="170"/>
        <v>5.3236961525138078</v>
      </c>
      <c r="AZ517" s="5">
        <f>MOD(4.8949504201433+628.331969753199*$AZ$508,6.28318530718)</f>
        <v>5.3236961525138078</v>
      </c>
      <c r="BA517" s="5">
        <f t="shared" si="170"/>
        <v>5.3236961525138078</v>
      </c>
      <c r="BB517" s="5">
        <f t="shared" si="170"/>
        <v>5.3236961525138078</v>
      </c>
    </row>
    <row r="518" spans="48:58" ht="16" x14ac:dyDescent="0.25">
      <c r="AV518" s="5" t="s">
        <v>112</v>
      </c>
      <c r="AW518" s="5">
        <f>MOD(6.2400408+628.3019501*$AZ$508,6.28318530718)</f>
        <v>1.3107666640130962</v>
      </c>
      <c r="AX518" s="5">
        <f t="shared" ref="AX518:BB518" si="171">MOD(6.2400408+628.3019501*$AZ$508,6.28318530718)</f>
        <v>1.3107666640130962</v>
      </c>
      <c r="AY518" s="5">
        <f t="shared" si="171"/>
        <v>1.3107666640130962</v>
      </c>
      <c r="AZ518" s="5">
        <f t="shared" si="171"/>
        <v>1.3107666640130962</v>
      </c>
      <c r="BA518" s="5">
        <f t="shared" si="171"/>
        <v>1.3107666640130962</v>
      </c>
      <c r="BB518" s="5">
        <f t="shared" si="171"/>
        <v>1.3107666640130962</v>
      </c>
    </row>
    <row r="519" spans="48:58" ht="16" x14ac:dyDescent="0.25">
      <c r="AV519" s="5" t="s">
        <v>113</v>
      </c>
      <c r="AW519" s="5">
        <f>0.033423*SIN(AW518)+0.00034907*SIN(2*AW518)</f>
        <v>3.2472861271279706E-2</v>
      </c>
      <c r="AX519" s="5">
        <f t="shared" ref="AX519:BB519" si="172">0.033423*SIN(AX518)+0.00034907*SIN(2*AX518)</f>
        <v>3.2472861271279706E-2</v>
      </c>
      <c r="AY519" s="5">
        <f t="shared" si="172"/>
        <v>3.2472861271279706E-2</v>
      </c>
      <c r="AZ519" s="5">
        <f t="shared" si="172"/>
        <v>3.2472861271279706E-2</v>
      </c>
      <c r="BA519" s="5">
        <f t="shared" si="172"/>
        <v>3.2472861271279706E-2</v>
      </c>
      <c r="BB519" s="5">
        <f t="shared" si="172"/>
        <v>3.2472861271279706E-2</v>
      </c>
    </row>
    <row r="520" spans="48:58" ht="16" x14ac:dyDescent="0.25">
      <c r="AV520" s="5" t="s">
        <v>114</v>
      </c>
      <c r="AW520" s="5">
        <f>AW517+AW519</f>
        <v>5.3561690137850873</v>
      </c>
      <c r="AX520" s="5">
        <f t="shared" ref="AX520:BB520" si="173">AX517+AX519</f>
        <v>5.3561690137850873</v>
      </c>
      <c r="AY520" s="5">
        <f t="shared" si="173"/>
        <v>5.3561690137850873</v>
      </c>
      <c r="AZ520" s="5">
        <f t="shared" si="173"/>
        <v>5.3561690137850873</v>
      </c>
      <c r="BA520" s="5">
        <f t="shared" si="173"/>
        <v>5.3561690137850873</v>
      </c>
      <c r="BB520" s="5">
        <f t="shared" si="173"/>
        <v>5.3561690137850873</v>
      </c>
    </row>
    <row r="521" spans="48:58" ht="16" x14ac:dyDescent="0.25">
      <c r="AV521" s="5" t="s">
        <v>115</v>
      </c>
      <c r="AW521" s="5">
        <f>0.0430398*SIN(2*AW520) - 0.00092502*SIN(4*AW520) - AW519</f>
        <v>-7.4294205786826495E-2</v>
      </c>
      <c r="AX521" s="5">
        <f t="shared" ref="AX521:BB521" si="174">0.0430398*SIN(2*AX520) - 0.00092502*SIN(4*AX520) - AX519</f>
        <v>-7.4294205786826495E-2</v>
      </c>
      <c r="AY521" s="5">
        <f t="shared" si="174"/>
        <v>-7.4294205786826495E-2</v>
      </c>
      <c r="AZ521" s="5">
        <f t="shared" si="174"/>
        <v>-7.4294205786826495E-2</v>
      </c>
      <c r="BA521" s="5">
        <f t="shared" si="174"/>
        <v>-7.4294205786826495E-2</v>
      </c>
      <c r="BB521" s="5">
        <f t="shared" si="174"/>
        <v>-7.4294205786826495E-2</v>
      </c>
    </row>
    <row r="522" spans="48:58" ht="16" x14ac:dyDescent="0.25">
      <c r="AV522" s="5" t="s">
        <v>116</v>
      </c>
      <c r="AW522" s="5">
        <f>0.409093-0.0002269*$AZ$508</f>
        <v>0.41608575360301164</v>
      </c>
      <c r="AX522" s="5">
        <f t="shared" ref="AX522:BB522" si="175">0.409093-0.0002269*$AZ$508</f>
        <v>0.41608575360301164</v>
      </c>
      <c r="AY522" s="5">
        <f t="shared" si="175"/>
        <v>0.41608575360301164</v>
      </c>
      <c r="AZ522" s="5">
        <f t="shared" si="175"/>
        <v>0.41608575360301164</v>
      </c>
      <c r="BA522" s="5">
        <f t="shared" si="175"/>
        <v>0.41608575360301164</v>
      </c>
      <c r="BB522" s="5">
        <f t="shared" si="175"/>
        <v>0.41608575360301164</v>
      </c>
    </row>
    <row r="523" spans="48:58" ht="16" x14ac:dyDescent="0.25">
      <c r="AV523" s="5" t="s">
        <v>117</v>
      </c>
      <c r="AW523" s="5">
        <f>ASIN(SIN(AW522)*SIN(AW520))</f>
        <v>-0.32919247727001538</v>
      </c>
      <c r="AX523" s="5">
        <f t="shared" ref="AX523:BB523" si="176">ASIN(SIN(AX522)*SIN(AX520))</f>
        <v>-0.32919247727001538</v>
      </c>
      <c r="AY523" s="5">
        <f t="shared" si="176"/>
        <v>-0.32919247727001538</v>
      </c>
      <c r="AZ523" s="5">
        <f t="shared" si="176"/>
        <v>-0.32919247727001538</v>
      </c>
      <c r="BA523" s="5">
        <f t="shared" si="176"/>
        <v>-0.32919247727001538</v>
      </c>
      <c r="BB523" s="5">
        <f t="shared" si="176"/>
        <v>-0.32919247727001538</v>
      </c>
    </row>
    <row r="524" spans="48:58" ht="16" x14ac:dyDescent="0.25">
      <c r="AV524" s="5" t="s">
        <v>118</v>
      </c>
      <c r="AW524" s="5">
        <f>3.14159265358979 - 3.14159265358979 + AW521</f>
        <v>-7.4294205786826495E-2</v>
      </c>
      <c r="AX524" s="5">
        <f t="shared" ref="AX524:BB524" si="177">3.14159265358979 - 3.14159265358979 + AX521</f>
        <v>-7.4294205786826495E-2</v>
      </c>
      <c r="AY524" s="5">
        <f t="shared" si="177"/>
        <v>-7.4294205786826495E-2</v>
      </c>
      <c r="AZ524" s="5">
        <f>3.14159265358979 - 3.14159265358979 + AZ521</f>
        <v>-7.4294205786826495E-2</v>
      </c>
      <c r="BA524" s="5">
        <f t="shared" si="177"/>
        <v>-7.4294205786826495E-2</v>
      </c>
      <c r="BB524" s="5">
        <f t="shared" si="177"/>
        <v>-7.4294205786826495E-2</v>
      </c>
    </row>
    <row r="525" spans="48:58" ht="16" x14ac:dyDescent="0.25">
      <c r="AV525" s="5" t="s">
        <v>119</v>
      </c>
      <c r="AW525" s="5">
        <f>(SIN(0.017453293*$AW$511) - SIN(0.017453293*$AW$508)*SIN(AW523))/(COS(0.017453293*$AW$508)*COS(AW523))</f>
        <v>-9.4636980858296763E-2</v>
      </c>
      <c r="AX525" s="5">
        <f t="shared" ref="AX525:BB525" si="178">(SIN(0.017453293*$AW$511) - SIN(0.017453293*$AW$508)*SIN(AX523))/(COS(0.017453293*$AW$508)*COS(AX523))</f>
        <v>-9.4636980858296763E-2</v>
      </c>
      <c r="AY525" s="5">
        <f t="shared" si="178"/>
        <v>-9.4636980858296763E-2</v>
      </c>
      <c r="AZ525" s="5">
        <f t="shared" si="178"/>
        <v>-9.4636980858296763E-2</v>
      </c>
      <c r="BA525" s="5">
        <f t="shared" si="178"/>
        <v>-9.4636980858296763E-2</v>
      </c>
      <c r="BB525" s="5">
        <f t="shared" si="178"/>
        <v>-9.4636980858296763E-2</v>
      </c>
    </row>
    <row r="526" spans="48:58" ht="16" x14ac:dyDescent="0.25">
      <c r="AV526" s="5" t="s">
        <v>120</v>
      </c>
      <c r="AW526" s="5">
        <f>ACOS(AW525)</f>
        <v>1.6655751440001918</v>
      </c>
      <c r="AX526" s="5">
        <f t="shared" ref="AX526:BB526" si="179">ACOS(AX525)</f>
        <v>1.6655751440001918</v>
      </c>
      <c r="AY526" s="5">
        <f t="shared" si="179"/>
        <v>1.6655751440001918</v>
      </c>
      <c r="AZ526" s="5">
        <f t="shared" si="179"/>
        <v>1.6655751440001918</v>
      </c>
      <c r="BA526" s="5">
        <f t="shared" si="179"/>
        <v>1.6655751440001918</v>
      </c>
      <c r="BB526" s="5">
        <f t="shared" si="179"/>
        <v>1.6655751440001918</v>
      </c>
    </row>
    <row r="527" spans="48:58" ht="16" x14ac:dyDescent="0.25">
      <c r="AV527" s="5" t="s">
        <v>121</v>
      </c>
      <c r="AW527" s="5">
        <f>3.14159265358979 - (AW524+0.017453293*$AW$509 + $AW$512*AW526)</f>
        <v>2.2658967283764246</v>
      </c>
      <c r="AX527" s="5">
        <f t="shared" ref="AX527:BB527" si="180">3.14159265358979 - (AX524+0.017453293*$AW$509 + $AW$512*AX526)</f>
        <v>2.2658967283764246</v>
      </c>
      <c r="AY527" s="5">
        <f t="shared" si="180"/>
        <v>2.2658967283764246</v>
      </c>
      <c r="AZ527" s="5">
        <f t="shared" si="180"/>
        <v>2.2658967283764246</v>
      </c>
      <c r="BA527" s="5">
        <f t="shared" si="180"/>
        <v>2.2658967283764246</v>
      </c>
      <c r="BB527" s="5">
        <f t="shared" si="180"/>
        <v>2.2658967283764246</v>
      </c>
      <c r="BD527" s="6"/>
      <c r="BF527" s="7"/>
    </row>
    <row r="528" spans="48:58" ht="16" x14ac:dyDescent="0.25">
      <c r="AV528" s="5" t="s">
        <v>122</v>
      </c>
      <c r="AW528" s="5">
        <f>($AZ$507 + AW527/(6.28318530718))/36525</f>
        <v>-30.818648579639564</v>
      </c>
      <c r="AX528" s="5">
        <f t="shared" ref="AX528:BB528" si="181">($AZ$507 + AX527/(6.28318530718))/36525</f>
        <v>-30.818648579639564</v>
      </c>
      <c r="AY528" s="5">
        <f t="shared" si="181"/>
        <v>-30.818648579639564</v>
      </c>
      <c r="AZ528" s="5">
        <f t="shared" si="181"/>
        <v>-30.818648579639564</v>
      </c>
      <c r="BA528" s="5">
        <f t="shared" si="181"/>
        <v>-30.818648579639564</v>
      </c>
      <c r="BB528" s="5">
        <f t="shared" si="181"/>
        <v>-30.818648579639564</v>
      </c>
    </row>
  </sheetData>
  <mergeCells count="831">
    <mergeCell ref="A476:A478"/>
    <mergeCell ref="A220:A221"/>
    <mergeCell ref="A216:A217"/>
    <mergeCell ref="A207:A208"/>
    <mergeCell ref="A209:A210"/>
    <mergeCell ref="A227:A231"/>
    <mergeCell ref="A246:A250"/>
    <mergeCell ref="A266:A268"/>
    <mergeCell ref="A269:A273"/>
    <mergeCell ref="A275:A279"/>
    <mergeCell ref="A402:A404"/>
    <mergeCell ref="A474:A475"/>
    <mergeCell ref="M5:P6"/>
    <mergeCell ref="M23:P24"/>
    <mergeCell ref="D326:E326"/>
    <mergeCell ref="AC324:AD324"/>
    <mergeCell ref="D308:E308"/>
    <mergeCell ref="AC308:AD308"/>
    <mergeCell ref="J46:J48"/>
    <mergeCell ref="K46:K48"/>
    <mergeCell ref="P45:P48"/>
    <mergeCell ref="N45:O47"/>
    <mergeCell ref="W46:W48"/>
    <mergeCell ref="X46:X48"/>
    <mergeCell ref="AA46:AA48"/>
    <mergeCell ref="AC45:AD48"/>
    <mergeCell ref="J44:K45"/>
    <mergeCell ref="M46:M48"/>
    <mergeCell ref="L46:L48"/>
    <mergeCell ref="L44:L45"/>
    <mergeCell ref="M44:M45"/>
    <mergeCell ref="N44:AD44"/>
    <mergeCell ref="Q45:R48"/>
    <mergeCell ref="T266:T268"/>
    <mergeCell ref="R266:R268"/>
    <mergeCell ref="D314:E314"/>
    <mergeCell ref="N411:N412"/>
    <mergeCell ref="AC333:AD333"/>
    <mergeCell ref="AC327:AD327"/>
    <mergeCell ref="A411:A412"/>
    <mergeCell ref="W33:AD40"/>
    <mergeCell ref="W41:AD41"/>
    <mergeCell ref="W42:AD42"/>
    <mergeCell ref="W43:AD43"/>
    <mergeCell ref="D343:E343"/>
    <mergeCell ref="W411:W412"/>
    <mergeCell ref="U411:U412"/>
    <mergeCell ref="M33:V33"/>
    <mergeCell ref="M34:V34"/>
    <mergeCell ref="M35:V35"/>
    <mergeCell ref="M36:V36"/>
    <mergeCell ref="M37:V37"/>
    <mergeCell ref="M38:V38"/>
    <mergeCell ref="M39:V39"/>
    <mergeCell ref="M40:V40"/>
    <mergeCell ref="M41:V41"/>
    <mergeCell ref="T411:T412"/>
    <mergeCell ref="R411:R412"/>
    <mergeCell ref="A44:A48"/>
    <mergeCell ref="AC313:AD313"/>
    <mergeCell ref="AC314:AD314"/>
    <mergeCell ref="D311:E311"/>
    <mergeCell ref="AI45:AX45"/>
    <mergeCell ref="AI46:AM48"/>
    <mergeCell ref="AN46:AR48"/>
    <mergeCell ref="Z45:AB45"/>
    <mergeCell ref="Z46:Z48"/>
    <mergeCell ref="AB46:AB48"/>
    <mergeCell ref="Y46:Y48"/>
    <mergeCell ref="V46:V48"/>
    <mergeCell ref="S45:T48"/>
    <mergeCell ref="V45:Y45"/>
    <mergeCell ref="U45:U48"/>
    <mergeCell ref="R275:R279"/>
    <mergeCell ref="Y269:Y273"/>
    <mergeCell ref="X275:X279"/>
    <mergeCell ref="R269:R273"/>
    <mergeCell ref="AC311:AD311"/>
    <mergeCell ref="D312:E312"/>
    <mergeCell ref="AC312:AD312"/>
    <mergeCell ref="D309:E309"/>
    <mergeCell ref="AC223:AD223"/>
    <mergeCell ref="AC309:AD309"/>
    <mergeCell ref="D306:E306"/>
    <mergeCell ref="AC358:AD358"/>
    <mergeCell ref="D359:E359"/>
    <mergeCell ref="AC359:AD359"/>
    <mergeCell ref="AC370:AD370"/>
    <mergeCell ref="AC325:AD325"/>
    <mergeCell ref="D323:E323"/>
    <mergeCell ref="AC323:AD323"/>
    <mergeCell ref="AC310:AD310"/>
    <mergeCell ref="AC234:AD234"/>
    <mergeCell ref="AC241:AD241"/>
    <mergeCell ref="T269:T273"/>
    <mergeCell ref="T275:T279"/>
    <mergeCell ref="AC326:AD326"/>
    <mergeCell ref="AC319:AD319"/>
    <mergeCell ref="D320:E320"/>
    <mergeCell ref="D317:E317"/>
    <mergeCell ref="AC317:AD317"/>
    <mergeCell ref="D318:E318"/>
    <mergeCell ref="AC318:AD318"/>
    <mergeCell ref="D315:E315"/>
    <mergeCell ref="AC315:AD315"/>
    <mergeCell ref="D316:E316"/>
    <mergeCell ref="AC316:AD316"/>
    <mergeCell ref="D313:E313"/>
    <mergeCell ref="D394:E394"/>
    <mergeCell ref="AC394:AD394"/>
    <mergeCell ref="D396:E396"/>
    <mergeCell ref="AC396:AD396"/>
    <mergeCell ref="Y227:Y231"/>
    <mergeCell ref="D395:E395"/>
    <mergeCell ref="AC395:AD395"/>
    <mergeCell ref="D356:E356"/>
    <mergeCell ref="AC356:AD356"/>
    <mergeCell ref="D357:E357"/>
    <mergeCell ref="AC357:AD357"/>
    <mergeCell ref="D390:E390"/>
    <mergeCell ref="AC390:AD390"/>
    <mergeCell ref="D391:E391"/>
    <mergeCell ref="AC391:AD391"/>
    <mergeCell ref="D388:E388"/>
    <mergeCell ref="AC388:AD388"/>
    <mergeCell ref="D389:E389"/>
    <mergeCell ref="AC389:AD389"/>
    <mergeCell ref="D386:E386"/>
    <mergeCell ref="AC386:AD386"/>
    <mergeCell ref="D387:E387"/>
    <mergeCell ref="AC387:AD387"/>
    <mergeCell ref="D385:E385"/>
    <mergeCell ref="D378:E378"/>
    <mergeCell ref="AC378:AD378"/>
    <mergeCell ref="D379:E379"/>
    <mergeCell ref="AC379:AD379"/>
    <mergeCell ref="D393:E393"/>
    <mergeCell ref="AC393:AD393"/>
    <mergeCell ref="D392:E392"/>
    <mergeCell ref="AC392:AD392"/>
    <mergeCell ref="D384:E384"/>
    <mergeCell ref="AC384:AD384"/>
    <mergeCell ref="D382:E382"/>
    <mergeCell ref="AC382:AD382"/>
    <mergeCell ref="D383:E383"/>
    <mergeCell ref="AC383:AD383"/>
    <mergeCell ref="D380:E380"/>
    <mergeCell ref="AC380:AD380"/>
    <mergeCell ref="D381:E381"/>
    <mergeCell ref="AC381:AD381"/>
    <mergeCell ref="D371:E371"/>
    <mergeCell ref="AC371:AD371"/>
    <mergeCell ref="D369:E369"/>
    <mergeCell ref="AC369:AD369"/>
    <mergeCell ref="D366:E366"/>
    <mergeCell ref="AC366:AD366"/>
    <mergeCell ref="D367:E367"/>
    <mergeCell ref="AC367:AD367"/>
    <mergeCell ref="D368:E368"/>
    <mergeCell ref="AC368:AD368"/>
    <mergeCell ref="D362:E362"/>
    <mergeCell ref="AC362:AD362"/>
    <mergeCell ref="D363:E363"/>
    <mergeCell ref="AC363:AD363"/>
    <mergeCell ref="D360:E360"/>
    <mergeCell ref="AC385:AD385"/>
    <mergeCell ref="D370:E370"/>
    <mergeCell ref="D347:E347"/>
    <mergeCell ref="AC347:AD347"/>
    <mergeCell ref="D377:E377"/>
    <mergeCell ref="AC377:AD377"/>
    <mergeCell ref="D374:E374"/>
    <mergeCell ref="D350:E350"/>
    <mergeCell ref="D364:E364"/>
    <mergeCell ref="AC364:AD364"/>
    <mergeCell ref="D365:E365"/>
    <mergeCell ref="AC365:AD365"/>
    <mergeCell ref="AC360:AD360"/>
    <mergeCell ref="D361:E361"/>
    <mergeCell ref="AC361:AD361"/>
    <mergeCell ref="D358:E358"/>
    <mergeCell ref="AC374:AD374"/>
    <mergeCell ref="D375:E375"/>
    <mergeCell ref="AC375:AD375"/>
    <mergeCell ref="D373:E373"/>
    <mergeCell ref="AC373:AD373"/>
    <mergeCell ref="D376:E376"/>
    <mergeCell ref="AC376:AD376"/>
    <mergeCell ref="B476:B478"/>
    <mergeCell ref="C476:C478"/>
    <mergeCell ref="D476:E478"/>
    <mergeCell ref="F476:F478"/>
    <mergeCell ref="J476:J478"/>
    <mergeCell ref="M474:M475"/>
    <mergeCell ref="B474:B475"/>
    <mergeCell ref="C474:C475"/>
    <mergeCell ref="D474:E475"/>
    <mergeCell ref="F474:F475"/>
    <mergeCell ref="J474:J475"/>
    <mergeCell ref="H476:H478"/>
    <mergeCell ref="G476:G478"/>
    <mergeCell ref="G474:G475"/>
    <mergeCell ref="H474:H475"/>
    <mergeCell ref="AC455:AD455"/>
    <mergeCell ref="D456:E456"/>
    <mergeCell ref="AC456:AD456"/>
    <mergeCell ref="D397:E397"/>
    <mergeCell ref="AC397:AD397"/>
    <mergeCell ref="D479:E479"/>
    <mergeCell ref="AC479:AD479"/>
    <mergeCell ref="P476:P478"/>
    <mergeCell ref="M476:M478"/>
    <mergeCell ref="AC476:AD478"/>
    <mergeCell ref="AC474:AD475"/>
    <mergeCell ref="D473:E473"/>
    <mergeCell ref="AC473:AD473"/>
    <mergeCell ref="AC348:AD348"/>
    <mergeCell ref="AC402:AD404"/>
    <mergeCell ref="AC464:AD464"/>
    <mergeCell ref="D461:E461"/>
    <mergeCell ref="AC461:AD461"/>
    <mergeCell ref="D462:E462"/>
    <mergeCell ref="AC462:AD462"/>
    <mergeCell ref="D459:E459"/>
    <mergeCell ref="AC459:AD459"/>
    <mergeCell ref="D460:E460"/>
    <mergeCell ref="AC460:AD460"/>
    <mergeCell ref="D457:E457"/>
    <mergeCell ref="AC457:AD457"/>
    <mergeCell ref="D458:E458"/>
    <mergeCell ref="AC458:AD458"/>
    <mergeCell ref="D455:E455"/>
    <mergeCell ref="D471:E471"/>
    <mergeCell ref="AC471:AD471"/>
    <mergeCell ref="D472:E472"/>
    <mergeCell ref="AC472:AD472"/>
    <mergeCell ref="D469:E469"/>
    <mergeCell ref="D354:E354"/>
    <mergeCell ref="AC354:AD354"/>
    <mergeCell ref="D355:E355"/>
    <mergeCell ref="AC469:AD469"/>
    <mergeCell ref="D470:E470"/>
    <mergeCell ref="AC470:AD470"/>
    <mergeCell ref="D465:E465"/>
    <mergeCell ref="AC465:AD465"/>
    <mergeCell ref="D466:E466"/>
    <mergeCell ref="AC466:AD466"/>
    <mergeCell ref="D467:E467"/>
    <mergeCell ref="AC467:AD467"/>
    <mergeCell ref="D468:E468"/>
    <mergeCell ref="AC468:AD468"/>
    <mergeCell ref="D463:E463"/>
    <mergeCell ref="AC463:AD463"/>
    <mergeCell ref="D464:E464"/>
    <mergeCell ref="D372:E372"/>
    <mergeCell ref="AC372:AD372"/>
    <mergeCell ref="D453:E453"/>
    <mergeCell ref="AC453:AD453"/>
    <mergeCell ref="D454:E454"/>
    <mergeCell ref="AC454:AD454"/>
    <mergeCell ref="D451:E451"/>
    <mergeCell ref="AC451:AD451"/>
    <mergeCell ref="D452:E452"/>
    <mergeCell ref="AC452:AD452"/>
    <mergeCell ref="D449:E449"/>
    <mergeCell ref="AC449:AD449"/>
    <mergeCell ref="D450:E450"/>
    <mergeCell ref="AC450:AD450"/>
    <mergeCell ref="D447:E447"/>
    <mergeCell ref="AC447:AD447"/>
    <mergeCell ref="D448:E448"/>
    <mergeCell ref="AC448:AD448"/>
    <mergeCell ref="D445:E445"/>
    <mergeCell ref="AC445:AD445"/>
    <mergeCell ref="D446:E446"/>
    <mergeCell ref="AC446:AD446"/>
    <mergeCell ref="D443:E443"/>
    <mergeCell ref="AC443:AD443"/>
    <mergeCell ref="D444:E444"/>
    <mergeCell ref="AC444:AD444"/>
    <mergeCell ref="D441:E441"/>
    <mergeCell ref="AC441:AD441"/>
    <mergeCell ref="D442:E442"/>
    <mergeCell ref="AC442:AD442"/>
    <mergeCell ref="D439:E439"/>
    <mergeCell ref="AC439:AD439"/>
    <mergeCell ref="D440:E440"/>
    <mergeCell ref="AC440:AD440"/>
    <mergeCell ref="D437:E437"/>
    <mergeCell ref="AC437:AD437"/>
    <mergeCell ref="D438:E438"/>
    <mergeCell ref="AC438:AD438"/>
    <mergeCell ref="D435:E435"/>
    <mergeCell ref="AC435:AD435"/>
    <mergeCell ref="D436:E436"/>
    <mergeCell ref="AC436:AD436"/>
    <mergeCell ref="D433:E433"/>
    <mergeCell ref="AC433:AD433"/>
    <mergeCell ref="D434:E434"/>
    <mergeCell ref="AC434:AD434"/>
    <mergeCell ref="D431:E431"/>
    <mergeCell ref="AC431:AD431"/>
    <mergeCell ref="D432:E432"/>
    <mergeCell ref="AC432:AD432"/>
    <mergeCell ref="D429:E429"/>
    <mergeCell ref="AC429:AD429"/>
    <mergeCell ref="D430:E430"/>
    <mergeCell ref="AC430:AD430"/>
    <mergeCell ref="D427:E427"/>
    <mergeCell ref="AC427:AD427"/>
    <mergeCell ref="D428:E428"/>
    <mergeCell ref="AC428:AD428"/>
    <mergeCell ref="D425:E425"/>
    <mergeCell ref="AC425:AD425"/>
    <mergeCell ref="D426:E426"/>
    <mergeCell ref="AC426:AD426"/>
    <mergeCell ref="D423:E423"/>
    <mergeCell ref="AC423:AD423"/>
    <mergeCell ref="D424:E424"/>
    <mergeCell ref="AC424:AD424"/>
    <mergeCell ref="D421:E421"/>
    <mergeCell ref="AC421:AD421"/>
    <mergeCell ref="D422:E422"/>
    <mergeCell ref="AC422:AD422"/>
    <mergeCell ref="D419:E419"/>
    <mergeCell ref="AC419:AD419"/>
    <mergeCell ref="D420:E420"/>
    <mergeCell ref="AC420:AD420"/>
    <mergeCell ref="AC408:AD408"/>
    <mergeCell ref="D409:E409"/>
    <mergeCell ref="AC409:AD409"/>
    <mergeCell ref="D417:E417"/>
    <mergeCell ref="AC417:AD417"/>
    <mergeCell ref="D418:E418"/>
    <mergeCell ref="AC418:AD418"/>
    <mergeCell ref="D415:E415"/>
    <mergeCell ref="AC415:AD415"/>
    <mergeCell ref="D416:E416"/>
    <mergeCell ref="AC416:AD416"/>
    <mergeCell ref="D413:E413"/>
    <mergeCell ref="AC413:AD413"/>
    <mergeCell ref="D414:E414"/>
    <mergeCell ref="AC414:AD414"/>
    <mergeCell ref="AC411:AD412"/>
    <mergeCell ref="D410:E410"/>
    <mergeCell ref="AC410:AD410"/>
    <mergeCell ref="P411:P412"/>
    <mergeCell ref="M411:M412"/>
    <mergeCell ref="H411:H412"/>
    <mergeCell ref="G411:G412"/>
    <mergeCell ref="X411:X412"/>
    <mergeCell ref="Y411:Y412"/>
    <mergeCell ref="B411:B412"/>
    <mergeCell ref="C411:C412"/>
    <mergeCell ref="D411:E412"/>
    <mergeCell ref="F411:F412"/>
    <mergeCell ref="J411:J412"/>
    <mergeCell ref="L411:L412"/>
    <mergeCell ref="B402:B404"/>
    <mergeCell ref="C402:C404"/>
    <mergeCell ref="D402:E404"/>
    <mergeCell ref="F402:F404"/>
    <mergeCell ref="J402:J404"/>
    <mergeCell ref="D408:E408"/>
    <mergeCell ref="D406:E406"/>
    <mergeCell ref="AC406:AD406"/>
    <mergeCell ref="D407:E407"/>
    <mergeCell ref="AC407:AD407"/>
    <mergeCell ref="D405:E405"/>
    <mergeCell ref="AC405:AD405"/>
    <mergeCell ref="G402:G404"/>
    <mergeCell ref="H402:H404"/>
    <mergeCell ref="D401:E401"/>
    <mergeCell ref="AC401:AD401"/>
    <mergeCell ref="D398:E398"/>
    <mergeCell ref="AC398:AD398"/>
    <mergeCell ref="D399:E399"/>
    <mergeCell ref="AC399:AD399"/>
    <mergeCell ref="D400:E400"/>
    <mergeCell ref="AC400:AD400"/>
    <mergeCell ref="O402:O404"/>
    <mergeCell ref="Q402:Q404"/>
    <mergeCell ref="S402:S404"/>
    <mergeCell ref="Y402:Y404"/>
    <mergeCell ref="AB402:AB404"/>
    <mergeCell ref="AA402:AA404"/>
    <mergeCell ref="V402:V404"/>
    <mergeCell ref="Z402:Z404"/>
    <mergeCell ref="L402:L404"/>
    <mergeCell ref="P402:P404"/>
    <mergeCell ref="M402:M404"/>
    <mergeCell ref="T402:T404"/>
    <mergeCell ref="R402:R404"/>
    <mergeCell ref="D342:E342"/>
    <mergeCell ref="AC342:AD342"/>
    <mergeCell ref="AC355:AD355"/>
    <mergeCell ref="D352:E352"/>
    <mergeCell ref="AC352:AD352"/>
    <mergeCell ref="D353:E353"/>
    <mergeCell ref="AC353:AD353"/>
    <mergeCell ref="AC350:AD350"/>
    <mergeCell ref="D351:E351"/>
    <mergeCell ref="AC351:AD351"/>
    <mergeCell ref="D344:E344"/>
    <mergeCell ref="AC344:AD344"/>
    <mergeCell ref="D345:E345"/>
    <mergeCell ref="AC345:AD345"/>
    <mergeCell ref="D349:E349"/>
    <mergeCell ref="AC349:AD349"/>
    <mergeCell ref="D348:E348"/>
    <mergeCell ref="D346:E346"/>
    <mergeCell ref="AC343:AD343"/>
    <mergeCell ref="AC346:AD346"/>
    <mergeCell ref="D340:E340"/>
    <mergeCell ref="AC340:AD340"/>
    <mergeCell ref="D341:E341"/>
    <mergeCell ref="AC341:AD341"/>
    <mergeCell ref="D338:E338"/>
    <mergeCell ref="AC338:AD338"/>
    <mergeCell ref="D339:E339"/>
    <mergeCell ref="AC339:AD339"/>
    <mergeCell ref="D337:E337"/>
    <mergeCell ref="AC337:AD337"/>
    <mergeCell ref="D328:E328"/>
    <mergeCell ref="D327:E327"/>
    <mergeCell ref="AC320:AD320"/>
    <mergeCell ref="D321:E321"/>
    <mergeCell ref="AC321:AD321"/>
    <mergeCell ref="D322:E322"/>
    <mergeCell ref="AC322:AD322"/>
    <mergeCell ref="D336:E336"/>
    <mergeCell ref="AC336:AD336"/>
    <mergeCell ref="D333:E333"/>
    <mergeCell ref="D334:E334"/>
    <mergeCell ref="AC334:AD334"/>
    <mergeCell ref="D335:E335"/>
    <mergeCell ref="AC335:AD335"/>
    <mergeCell ref="D330:E330"/>
    <mergeCell ref="D331:E331"/>
    <mergeCell ref="D332:E332"/>
    <mergeCell ref="D329:E329"/>
    <mergeCell ref="D325:E325"/>
    <mergeCell ref="AC306:AD306"/>
    <mergeCell ref="D307:E307"/>
    <mergeCell ref="AC307:AD307"/>
    <mergeCell ref="D305:E305"/>
    <mergeCell ref="AC305:AD305"/>
    <mergeCell ref="D298:E298"/>
    <mergeCell ref="AC298:AD298"/>
    <mergeCell ref="D299:E299"/>
    <mergeCell ref="AC299:AD299"/>
    <mergeCell ref="D304:E304"/>
    <mergeCell ref="AC304:AD304"/>
    <mergeCell ref="D296:E296"/>
    <mergeCell ref="AC296:AD296"/>
    <mergeCell ref="D297:E297"/>
    <mergeCell ref="AC297:AD297"/>
    <mergeCell ref="D302:E302"/>
    <mergeCell ref="AC302:AD302"/>
    <mergeCell ref="D303:E303"/>
    <mergeCell ref="AC303:AD303"/>
    <mergeCell ref="D300:E300"/>
    <mergeCell ref="AC300:AD300"/>
    <mergeCell ref="D301:E301"/>
    <mergeCell ref="AC301:AD301"/>
    <mergeCell ref="D294:E294"/>
    <mergeCell ref="AC294:AD294"/>
    <mergeCell ref="D295:E295"/>
    <mergeCell ref="AC295:AD295"/>
    <mergeCell ref="D292:E292"/>
    <mergeCell ref="AC292:AD292"/>
    <mergeCell ref="D293:E293"/>
    <mergeCell ref="AC293:AD293"/>
    <mergeCell ref="D290:E290"/>
    <mergeCell ref="AC290:AD290"/>
    <mergeCell ref="D291:E291"/>
    <mergeCell ref="AC291:AD291"/>
    <mergeCell ref="D288:E288"/>
    <mergeCell ref="AC288:AD288"/>
    <mergeCell ref="D289:E289"/>
    <mergeCell ref="AC289:AD289"/>
    <mergeCell ref="D286:E286"/>
    <mergeCell ref="AC286:AD286"/>
    <mergeCell ref="D287:E287"/>
    <mergeCell ref="AC287:AD287"/>
    <mergeCell ref="D284:E284"/>
    <mergeCell ref="AC284:AD284"/>
    <mergeCell ref="D285:E285"/>
    <mergeCell ref="AC285:AD285"/>
    <mergeCell ref="D282:E282"/>
    <mergeCell ref="AC282:AD282"/>
    <mergeCell ref="D283:E283"/>
    <mergeCell ref="AC283:AD283"/>
    <mergeCell ref="D280:E280"/>
    <mergeCell ref="AC280:AD280"/>
    <mergeCell ref="D281:E281"/>
    <mergeCell ref="AC281:AD281"/>
    <mergeCell ref="B275:B279"/>
    <mergeCell ref="C275:C279"/>
    <mergeCell ref="D275:E279"/>
    <mergeCell ref="F275:F279"/>
    <mergeCell ref="J275:J279"/>
    <mergeCell ref="M275:M279"/>
    <mergeCell ref="AC275:AD279"/>
    <mergeCell ref="O275:O279"/>
    <mergeCell ref="Q275:Q279"/>
    <mergeCell ref="S275:S279"/>
    <mergeCell ref="Y275:Y279"/>
    <mergeCell ref="AB275:AB279"/>
    <mergeCell ref="AA275:AA279"/>
    <mergeCell ref="H275:H279"/>
    <mergeCell ref="V275:V279"/>
    <mergeCell ref="G275:G279"/>
    <mergeCell ref="B269:B273"/>
    <mergeCell ref="C269:C273"/>
    <mergeCell ref="D269:E273"/>
    <mergeCell ref="F269:F273"/>
    <mergeCell ref="J269:J273"/>
    <mergeCell ref="D262:E262"/>
    <mergeCell ref="AC262:AD262"/>
    <mergeCell ref="D263:E263"/>
    <mergeCell ref="AC263:AD263"/>
    <mergeCell ref="AC269:AD273"/>
    <mergeCell ref="B266:B268"/>
    <mergeCell ref="C266:C268"/>
    <mergeCell ref="D264:E264"/>
    <mergeCell ref="AC264:AD264"/>
    <mergeCell ref="D265:E265"/>
    <mergeCell ref="AC265:AD265"/>
    <mergeCell ref="X266:X268"/>
    <mergeCell ref="Y266:Y268"/>
    <mergeCell ref="V266:V268"/>
    <mergeCell ref="G266:G268"/>
    <mergeCell ref="H266:H268"/>
    <mergeCell ref="G269:G273"/>
    <mergeCell ref="H269:H273"/>
    <mergeCell ref="Z266:Z268"/>
    <mergeCell ref="D274:E274"/>
    <mergeCell ref="AC274:AD274"/>
    <mergeCell ref="M269:M273"/>
    <mergeCell ref="L266:L268"/>
    <mergeCell ref="P266:P268"/>
    <mergeCell ref="M266:M268"/>
    <mergeCell ref="AC266:AD268"/>
    <mergeCell ref="D266:E268"/>
    <mergeCell ref="F266:F268"/>
    <mergeCell ref="J266:J268"/>
    <mergeCell ref="N269:N273"/>
    <mergeCell ref="O269:O273"/>
    <mergeCell ref="O266:O268"/>
    <mergeCell ref="N266:N268"/>
    <mergeCell ref="Q266:Q268"/>
    <mergeCell ref="S266:S268"/>
    <mergeCell ref="AB266:AB268"/>
    <mergeCell ref="AA266:AA268"/>
    <mergeCell ref="S269:S273"/>
    <mergeCell ref="Q269:Q273"/>
    <mergeCell ref="Z269:Z273"/>
    <mergeCell ref="X269:X273"/>
    <mergeCell ref="V269:V273"/>
    <mergeCell ref="D260:E260"/>
    <mergeCell ref="AC260:AD260"/>
    <mergeCell ref="D261:E261"/>
    <mergeCell ref="AC261:AD261"/>
    <mergeCell ref="D258:E258"/>
    <mergeCell ref="AC258:AD258"/>
    <mergeCell ref="D259:E259"/>
    <mergeCell ref="AC259:AD259"/>
    <mergeCell ref="D256:E256"/>
    <mergeCell ref="AC256:AD256"/>
    <mergeCell ref="D257:E257"/>
    <mergeCell ref="AC257:AD257"/>
    <mergeCell ref="D255:E255"/>
    <mergeCell ref="AC255:AD255"/>
    <mergeCell ref="D252:E252"/>
    <mergeCell ref="AC252:AD252"/>
    <mergeCell ref="D253:E253"/>
    <mergeCell ref="AC253:AD253"/>
    <mergeCell ref="AC246:AD250"/>
    <mergeCell ref="D251:E251"/>
    <mergeCell ref="AC251:AD251"/>
    <mergeCell ref="G246:G250"/>
    <mergeCell ref="H246:H250"/>
    <mergeCell ref="V246:V250"/>
    <mergeCell ref="Z246:Z250"/>
    <mergeCell ref="T246:T250"/>
    <mergeCell ref="AC243:AD243"/>
    <mergeCell ref="D244:E244"/>
    <mergeCell ref="AC244:AD244"/>
    <mergeCell ref="D242:E242"/>
    <mergeCell ref="AC242:AD242"/>
    <mergeCell ref="D241:E241"/>
    <mergeCell ref="D254:E254"/>
    <mergeCell ref="AC254:AD254"/>
    <mergeCell ref="D245:E245"/>
    <mergeCell ref="AC245:AD245"/>
    <mergeCell ref="O246:O250"/>
    <mergeCell ref="Q246:Q250"/>
    <mergeCell ref="S246:S250"/>
    <mergeCell ref="Y246:Y250"/>
    <mergeCell ref="AB246:AB250"/>
    <mergeCell ref="AA246:AA250"/>
    <mergeCell ref="R246:R250"/>
    <mergeCell ref="B246:B250"/>
    <mergeCell ref="C246:C250"/>
    <mergeCell ref="D246:E250"/>
    <mergeCell ref="F246:F250"/>
    <mergeCell ref="J246:J250"/>
    <mergeCell ref="M246:M250"/>
    <mergeCell ref="B227:B231"/>
    <mergeCell ref="C227:C231"/>
    <mergeCell ref="D227:E231"/>
    <mergeCell ref="F227:F231"/>
    <mergeCell ref="J227:J231"/>
    <mergeCell ref="D239:E239"/>
    <mergeCell ref="D233:E233"/>
    <mergeCell ref="D243:E243"/>
    <mergeCell ref="H227:H231"/>
    <mergeCell ref="G227:G231"/>
    <mergeCell ref="AC239:AD239"/>
    <mergeCell ref="D240:E240"/>
    <mergeCell ref="AC240:AD240"/>
    <mergeCell ref="D237:E237"/>
    <mergeCell ref="AC237:AD237"/>
    <mergeCell ref="D238:E238"/>
    <mergeCell ref="AC238:AD238"/>
    <mergeCell ref="D235:E235"/>
    <mergeCell ref="AC235:AD235"/>
    <mergeCell ref="D236:E236"/>
    <mergeCell ref="AC236:AD236"/>
    <mergeCell ref="AC233:AD233"/>
    <mergeCell ref="D234:E234"/>
    <mergeCell ref="M227:M231"/>
    <mergeCell ref="AC227:AD231"/>
    <mergeCell ref="D232:E232"/>
    <mergeCell ref="AC232:AD232"/>
    <mergeCell ref="D225:E225"/>
    <mergeCell ref="AC225:AD225"/>
    <mergeCell ref="D226:E226"/>
    <mergeCell ref="AC226:AD226"/>
    <mergeCell ref="X227:X231"/>
    <mergeCell ref="V227:V231"/>
    <mergeCell ref="S227:S231"/>
    <mergeCell ref="Q227:Q231"/>
    <mergeCell ref="O227:O231"/>
    <mergeCell ref="Z227:Z231"/>
    <mergeCell ref="T227:T231"/>
    <mergeCell ref="R227:R231"/>
    <mergeCell ref="D224:E224"/>
    <mergeCell ref="AC224:AD224"/>
    <mergeCell ref="B220:B221"/>
    <mergeCell ref="C220:C221"/>
    <mergeCell ref="D220:E221"/>
    <mergeCell ref="F220:F221"/>
    <mergeCell ref="J220:J221"/>
    <mergeCell ref="AB220:AB221"/>
    <mergeCell ref="AA220:AA221"/>
    <mergeCell ref="X220:X221"/>
    <mergeCell ref="Y220:Y221"/>
    <mergeCell ref="V220:V221"/>
    <mergeCell ref="G220:G221"/>
    <mergeCell ref="H220:H221"/>
    <mergeCell ref="Z220:Z221"/>
    <mergeCell ref="T220:T221"/>
    <mergeCell ref="R220:R221"/>
    <mergeCell ref="D223:E223"/>
    <mergeCell ref="D218:E218"/>
    <mergeCell ref="AC218:AD218"/>
    <mergeCell ref="D219:E219"/>
    <mergeCell ref="AC219:AD219"/>
    <mergeCell ref="D213:E213"/>
    <mergeCell ref="AC213:AD213"/>
    <mergeCell ref="D214:E214"/>
    <mergeCell ref="AC214:AD214"/>
    <mergeCell ref="D222:E222"/>
    <mergeCell ref="AC222:AD222"/>
    <mergeCell ref="L220:L221"/>
    <mergeCell ref="P220:P221"/>
    <mergeCell ref="M220:M221"/>
    <mergeCell ref="AC220:AD221"/>
    <mergeCell ref="P216:P217"/>
    <mergeCell ref="M216:M217"/>
    <mergeCell ref="AC216:AD217"/>
    <mergeCell ref="D215:E215"/>
    <mergeCell ref="AC215:AD215"/>
    <mergeCell ref="O220:O221"/>
    <mergeCell ref="Q220:Q221"/>
    <mergeCell ref="S220:S221"/>
    <mergeCell ref="B216:B217"/>
    <mergeCell ref="C216:C217"/>
    <mergeCell ref="D216:E217"/>
    <mergeCell ref="F216:F217"/>
    <mergeCell ref="J216:J217"/>
    <mergeCell ref="L216:L217"/>
    <mergeCell ref="D212:E212"/>
    <mergeCell ref="AC212:AD212"/>
    <mergeCell ref="D211:E211"/>
    <mergeCell ref="AC211:AD211"/>
    <mergeCell ref="X216:X217"/>
    <mergeCell ref="Q216:Q217"/>
    <mergeCell ref="S216:S217"/>
    <mergeCell ref="Y216:Y217"/>
    <mergeCell ref="H216:H217"/>
    <mergeCell ref="G216:G217"/>
    <mergeCell ref="Z216:Z217"/>
    <mergeCell ref="T216:T217"/>
    <mergeCell ref="V216:V217"/>
    <mergeCell ref="U216:U217"/>
    <mergeCell ref="R216:R217"/>
    <mergeCell ref="O216:O217"/>
    <mergeCell ref="D209:E209"/>
    <mergeCell ref="AC209:AD209"/>
    <mergeCell ref="D210:E210"/>
    <mergeCell ref="AC210:AD210"/>
    <mergeCell ref="L207:L208"/>
    <mergeCell ref="P207:P208"/>
    <mergeCell ref="M207:M208"/>
    <mergeCell ref="AC207:AD208"/>
    <mergeCell ref="D203:E203"/>
    <mergeCell ref="AC203:AD203"/>
    <mergeCell ref="D204:E204"/>
    <mergeCell ref="AC204:AD204"/>
    <mergeCell ref="AB207:AB208"/>
    <mergeCell ref="AA207:AA208"/>
    <mergeCell ref="Z207:Z208"/>
    <mergeCell ref="G207:G208"/>
    <mergeCell ref="H207:H208"/>
    <mergeCell ref="X207:X208"/>
    <mergeCell ref="Y207:Y208"/>
    <mergeCell ref="O207:O208"/>
    <mergeCell ref="S207:S208"/>
    <mergeCell ref="V207:V208"/>
    <mergeCell ref="Q207:Q208"/>
    <mergeCell ref="AC199:AD199"/>
    <mergeCell ref="AC202:AD202"/>
    <mergeCell ref="D201:E201"/>
    <mergeCell ref="AC201:AD201"/>
    <mergeCell ref="D202:E202"/>
    <mergeCell ref="D200:E200"/>
    <mergeCell ref="AC200:AD200"/>
    <mergeCell ref="B207:B208"/>
    <mergeCell ref="C207:C208"/>
    <mergeCell ref="D207:E208"/>
    <mergeCell ref="F207:F208"/>
    <mergeCell ref="J207:J208"/>
    <mergeCell ref="D205:E205"/>
    <mergeCell ref="AC205:AD205"/>
    <mergeCell ref="D206:E206"/>
    <mergeCell ref="AC206:AD206"/>
    <mergeCell ref="D199:E199"/>
    <mergeCell ref="T207:T208"/>
    <mergeCell ref="U207:U208"/>
    <mergeCell ref="D197:E197"/>
    <mergeCell ref="AC197:AD197"/>
    <mergeCell ref="D198:E198"/>
    <mergeCell ref="AC198:AD198"/>
    <mergeCell ref="D194:E194"/>
    <mergeCell ref="AC194:AD194"/>
    <mergeCell ref="D193:E193"/>
    <mergeCell ref="D191:E191"/>
    <mergeCell ref="AC191:AD191"/>
    <mergeCell ref="D192:E192"/>
    <mergeCell ref="AC192:AD192"/>
    <mergeCell ref="AC193:AD193"/>
    <mergeCell ref="D195:E195"/>
    <mergeCell ref="AC195:AD195"/>
    <mergeCell ref="D196:E196"/>
    <mergeCell ref="AC196:AD196"/>
    <mergeCell ref="B33:L40"/>
    <mergeCell ref="D310:E310"/>
    <mergeCell ref="D319:E319"/>
    <mergeCell ref="O411:O412"/>
    <mergeCell ref="Q411:Q412"/>
    <mergeCell ref="S411:S412"/>
    <mergeCell ref="AB411:AB412"/>
    <mergeCell ref="AA411:AA412"/>
    <mergeCell ref="O474:O475"/>
    <mergeCell ref="Q474:Q475"/>
    <mergeCell ref="S474:S475"/>
    <mergeCell ref="AA474:AA475"/>
    <mergeCell ref="AB474:AB475"/>
    <mergeCell ref="B44:B48"/>
    <mergeCell ref="C44:C48"/>
    <mergeCell ref="D46:E48"/>
    <mergeCell ref="D44:E45"/>
    <mergeCell ref="F46:I47"/>
    <mergeCell ref="F44:I45"/>
    <mergeCell ref="M42:V42"/>
    <mergeCell ref="M43:V43"/>
    <mergeCell ref="B41:L41"/>
    <mergeCell ref="B42:L42"/>
    <mergeCell ref="B43:L43"/>
    <mergeCell ref="Q476:Q478"/>
    <mergeCell ref="O476:O478"/>
    <mergeCell ref="P474:P475"/>
    <mergeCell ref="Z411:Z412"/>
    <mergeCell ref="Z476:Z478"/>
    <mergeCell ref="Z474:Z475"/>
    <mergeCell ref="V474:V475"/>
    <mergeCell ref="V476:V478"/>
    <mergeCell ref="T474:T475"/>
    <mergeCell ref="X474:X475"/>
    <mergeCell ref="Y474:Y475"/>
    <mergeCell ref="R474:R475"/>
    <mergeCell ref="T476:T478"/>
    <mergeCell ref="X476:X478"/>
    <mergeCell ref="Y476:Y478"/>
    <mergeCell ref="V411:V412"/>
    <mergeCell ref="AA476:AA478"/>
    <mergeCell ref="AB476:AB478"/>
    <mergeCell ref="R476:R478"/>
    <mergeCell ref="U474:U475"/>
    <mergeCell ref="W474:W475"/>
    <mergeCell ref="U476:U478"/>
    <mergeCell ref="W476:W478"/>
    <mergeCell ref="W216:W217"/>
    <mergeCell ref="AA216:AA217"/>
    <mergeCell ref="AB216:AB217"/>
    <mergeCell ref="U275:U279"/>
    <mergeCell ref="W275:W279"/>
    <mergeCell ref="W269:W273"/>
    <mergeCell ref="W266:W268"/>
    <mergeCell ref="U246:U250"/>
    <mergeCell ref="W246:W250"/>
    <mergeCell ref="X246:X250"/>
    <mergeCell ref="U227:U231"/>
    <mergeCell ref="W227:W231"/>
    <mergeCell ref="U266:U268"/>
    <mergeCell ref="U269:U273"/>
    <mergeCell ref="Z275:Z279"/>
    <mergeCell ref="S476:S478"/>
  </mergeCells>
  <hyperlinks>
    <hyperlink ref="J44" location="_ftn1" display="_ftn1" xr:uid="{00000000-0004-0000-0100-000000000000}"/>
    <hyperlink ref="V45" r:id="rId1" display="http://aa.usno.navy.mil/data/docs/RS_OneYear.php" xr:uid="{00000000-0004-0000-0100-000002000000}"/>
    <hyperlink ref="Z45" r:id="rId2" display="http://aa.usno.navy.mil/data/docs/RS_OneYear.php" xr:uid="{00000000-0004-0000-0100-000003000000}"/>
    <hyperlink ref="P229" location="_ftn6" display="_ftn6" xr:uid="{00000000-0004-0000-0100-000004000000}"/>
    <hyperlink ref="P248" location="_ftn7" display="_ftn7" xr:uid="{00000000-0004-0000-0100-000005000000}"/>
    <hyperlink ref="P271" location="_ftn8" display="_ftn8" xr:uid="{00000000-0004-0000-0100-000006000000}"/>
    <hyperlink ref="P277" location="_ftn9" display="_ftn9" xr:uid="{00000000-0004-0000-0100-000007000000}"/>
    <hyperlink ref="B482" location="_ftnref1" display="_ftnref1" xr:uid="{00000000-0004-0000-0100-000008000000}"/>
    <hyperlink ref="B483" location="_ftnref2" display="_ftnref2" xr:uid="{00000000-0004-0000-0100-000009000000}"/>
    <hyperlink ref="B485" location="_ftnref3" display="_ftnref3" xr:uid="{00000000-0004-0000-0100-00000A000000}"/>
    <hyperlink ref="B486" location="_ftnref4" display="_ftnref4" xr:uid="{00000000-0004-0000-0100-00000B000000}"/>
    <hyperlink ref="B488" location="_ftnref5" display="_ftnref5" xr:uid="{00000000-0004-0000-0100-00000C000000}"/>
    <hyperlink ref="B493" location="_ftnref10" display="_ftnref10" xr:uid="{00000000-0004-0000-0100-00000D000000}"/>
    <hyperlink ref="Y46" r:id="rId3" xr:uid="{CA5BFFDE-3872-D64F-BA12-8D7BB170DE64}"/>
    <hyperlink ref="AB46" r:id="rId4" xr:uid="{8ADC8E2F-0C1B-DD46-ADD4-5D702C80E3CC}"/>
    <hyperlink ref="V45:Y45" r:id="rId5" display="Sunrise time" xr:uid="{F7BFFD3F-14CF-7C4F-951D-B1ACE0A23B4F}"/>
    <hyperlink ref="Z45:AB45" r:id="rId6" display="Sunset time" xr:uid="{5F15CC6C-CFF2-AD4F-BC88-0FB44CF7A9E2}"/>
  </hyperlinks>
  <pageMargins left="0.7" right="0.7" top="0.75" bottom="0.75" header="0.3" footer="0.3"/>
  <pageSetup paperSize="9"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B5869-436A-694A-946D-A76C6F6CB86D}">
  <dimension ref="A1"/>
  <sheetViews>
    <sheetView workbookViewId="0"/>
  </sheetViews>
  <sheetFormatPr baseColWidth="10" defaultRowHeight="1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8.83203125" defaultRowHeight="1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ColWidth="8.83203125" defaultRowHeight="1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baseColWidth="10" defaultColWidth="8.83203125" defaultRowHeight="1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77E20-79A1-5840-8D84-D09CA550BCF1}">
  <dimension ref="A1"/>
  <sheetViews>
    <sheetView workbookViewId="0"/>
  </sheetViews>
  <sheetFormatPr baseColWidth="10" defaultRowHeight="15" x14ac:dyDescent="0.2"/>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27A99-BDB7-3B44-9DB4-FACD40F0FEAC}">
  <dimension ref="A1"/>
  <sheetViews>
    <sheetView workbookViewId="0"/>
  </sheetViews>
  <sheetFormatPr baseColWidth="10" defaultRowHeight="15" x14ac:dyDescent="0.2"/>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28EF2-55E3-9546-9A5A-5875FA01E4F4}">
  <dimension ref="A1"/>
  <sheetViews>
    <sheetView workbookViewId="0"/>
  </sheetViews>
  <sheetFormatPr baseColWidth="10" defaultRowHeight="15" x14ac:dyDescent="0.2"/>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67ADF-93B9-D84E-9214-15D2C6438F55}">
  <dimension ref="A1"/>
  <sheetViews>
    <sheetView workbookViewId="0"/>
  </sheetViews>
  <sheetFormatPr baseColWidth="10" defaultRowHeight="15" x14ac:dyDescent="0.2"/>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FA443-5A78-8146-A88A-19FE5FE8BB9B}">
  <dimension ref="A1"/>
  <sheetViews>
    <sheetView workbookViewId="0"/>
  </sheetViews>
  <sheetFormatPr baseColWidth="10" defaultRowHeight="1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10</vt:i4>
      </vt:variant>
      <vt:variant>
        <vt:lpstr>Named Ranges</vt:lpstr>
      </vt:variant>
      <vt:variant>
        <vt:i4>12</vt:i4>
      </vt:variant>
    </vt:vector>
  </HeadingPairs>
  <TitlesOfParts>
    <vt:vector size="22" baseType="lpstr">
      <vt:lpstr>Sheet1</vt:lpstr>
      <vt:lpstr>Sheet2</vt:lpstr>
      <vt:lpstr>Sheet3</vt:lpstr>
      <vt:lpstr>Sheet4</vt:lpstr>
      <vt:lpstr>Sheet5</vt:lpstr>
      <vt:lpstr>Sheet6</vt:lpstr>
      <vt:lpstr>Sheet7</vt:lpstr>
      <vt:lpstr>Sheet8</vt:lpstr>
      <vt:lpstr>Sheet9</vt:lpstr>
      <vt:lpstr>Sheet10</vt:lpstr>
      <vt:lpstr>Sheet1!_ftn1</vt:lpstr>
      <vt:lpstr>Sheet1!_ftn10</vt:lpstr>
      <vt:lpstr>Sheet1!_ftn2</vt:lpstr>
      <vt:lpstr>Sheet1!_ftn3</vt:lpstr>
      <vt:lpstr>Sheet1!_ftn4</vt:lpstr>
      <vt:lpstr>Sheet1!_ftn5</vt:lpstr>
      <vt:lpstr>Sheet1!_ftnref1</vt:lpstr>
      <vt:lpstr>Sheet1!_ftnref2</vt:lpstr>
      <vt:lpstr>Sheet1!_ftnref6</vt:lpstr>
      <vt:lpstr>Sheet1!_ftnref7</vt:lpstr>
      <vt:lpstr>Sheet1!_ftnref8</vt:lpstr>
      <vt:lpstr>Sheet1!_ftnref9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creator>
  <cp:keywords/>
  <dc:description/>
  <cp:lastModifiedBy>Microsoft Office User</cp:lastModifiedBy>
  <dcterms:created xsi:type="dcterms:W3CDTF">2019-10-27T03:23:14Z</dcterms:created>
  <dcterms:modified xsi:type="dcterms:W3CDTF">2023-12-16T12:55:07Z</dcterms:modified>
  <cp:category/>
</cp:coreProperties>
</file>