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1023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<sst xmlns="http://schemas.openxmlformats.org/spreadsheetml/2006/main" count="187" uniqueCount="143">
  <si>
    <t xml:space="preserve">Ahasuerus'/Artaxerxes' 7th year concurrent with Darius' 2nd year of reign:  
Ezr 7:7  And there went up some of the children of Israel, and of the priests, and the Levites, and the singers, and the porters, and the Nethinims, unto Jerusalem, in the seventh year of Artaxerxes the king. 
Ezr 7:8  And he came to Jerusalem in the fifth month, which was in the seventh year of the king.  &gt;&gt;&gt;NOTICE that this is the 7th year of king Artaxerxes, referencing an event that happened shortly following a decree (issued subsequent to the foundation of the temple being laid in the 2nd Biblical year of Darius [also 2nd year of Darius as reckoned by Haggai; cf. Ezra 4:24]) of Darius, who apparently at that time had become king of Persia after Cyrus (while Darius' father Ahasuerus was still "king of kings," cf. Ezra 7:12:)  
Ezr 7:12  Artaxerxes, king of kings, unto Ezra the priest, a scribe of the law of the God of heaven, perfect peace, and at such a time. &gt;&gt;&gt;NOTICE the title "king of kings," a title only (besides for Messiah) used in the bible for Artaxerxes and Nebuchadnezzar (Eze 26:7 &amp; Dan 2:37.)
Ezr 4:24  Then ceased the work of the house of God which is at Jerusalem. So it ceased unto the second year of the reign of Darius king of Persia.   &gt;&gt;&gt;NOTICE that Ezra is referencing this event to the 2nd year of Darius. Accordingly, the same event in Haggai must necessarily also have happened at the same time and Haggai's first seven months of the 2nd year of Darius must reference the 1st Biblical year of Darius, i.e. Haggai 1:1, 15; 2:1, and also one must conclude that the words of Zech. 1:1, 7, 12, 16; 2:2 (KJV) referencing events yet in the future are pointing, not to the beginning of things or of laying the foundation of the house of God, but to the completion thereof - as also indicated by Ezra 5:1-2.
Ezr 7:23  Whatsoever is commanded by the God of heaven, let it be diligently done for the house of the God of heaven: for why should there be wrath against the realm of the king and his sons? &gt;&gt;&gt;NOTICE the nonspecific reference to Darius, the son of the king, i.e. "the king [Artaxerxes] and his sons [incl. also Darius.]" Certainly the words of this verse is an indication of the close association between Artaxerxes and his son Darius as also most likely a very close association in time, i.e. Artaxerxes 7th year being concurrent with Darius' 2nd Biblical year [Haggai: Darius' 2nd year.]
Ezr 6:1  Then Darius the king made a decree, and search was made in the house of the rolls, where the treasures were laid up in Babylon. 
Ezr 6:2  And there was found at Achmetha, in the palace that is in the province of the Medes, a roll, and therein was a record thus written: 
Ezr 6:3  In the first year of Cyrus the king the same Cyrus the king made a decree concerning the house of God at Jerusalem, Let the house be builded, the place where they offered sacrifices, and let the foundations thereof be strongly laid; the height thereof threescore cubits, and the breadth thereof threescore cubits;  &gt;&gt;&gt;NOTICE that here Darius is finding records within the jurisdiction of Persia, while Cyrus is being referenced as a king of the past. Thus, apparently this text is referencing a time subsequent to Darius becoming "king of Persia" as referenced in Ezra 4:24:
"Then ceased the work of the house of God which is at Jerusalem. So it ceased unto the second year of the reign of Darius king of Persia." Ezra 4:24 (KJV).  &gt;&gt;&gt;NOTICE that this 2nd year of Darius is concurrent with - and certainly not subsequent to - the 7th year of Artaxerxes. Thus, unless there was a five or seven plus year delay - a most unlikely consideration for these events indeed - Darius king of Persia must be considered a king under Artaxerxes, king of kings! [Lest Darius was outside of Artaxerxes' jurisdiction altogether, but that is not likely considering the phrasing of Ezra 7:7-8 ("seventh year of Artaxerxes") and Daniel 9:1: "Darius the son of Ahasuerus" and Ezra 4:6-7 in which Ahasuerus apparently is being used interchangably with Artaxerxes, i.e. Ahasuerus=Artaxerxes.)]
"In the eighth month, in the second year of Darius, came the word of the LORD unto Zechariah, the son of Berechiah, the son of Iddo the prophet, saying... 
"Upon the four and twentieth day of the eleventh month, which is the month Sebat [the 11th month], in the second year of Darius, came the word of the Lord unto Zechariah... 
"Then the angel of the LORD answered and said, O LORD of hosts, how long wilt thou not have mercy on Jerusalem and on the cities of Judah, against which thou hast had indignation these threescore and ten years?... 
"Therefore thus saith the LORD; I am returned to Jerusalem with mercies: my house shall be built in it, saith the LORD of hosts, and a line shall be stretched forth upon Jerusalem... 
"Then said I, Whither goest thou? And he said unto me, To measure Jerusalem, to see what is the breadth thereof, and what is the length thereof." Zech. 1:1, 7, 12, 16; 2:2 (KJV). &gt;&gt;&gt;NOTICE that as here dated in the 8th and 11th months of Darius' 2nd year completion of the house of the Lord in Jerusalem is still future, whereas in the 9th month of Darius' 2nd year as dated by Haggai the foundation of the temple is laid. Thus, the dates given by Zechariah must surround the 9th month referenced by Haggai though Haggai is obviously using a different year beginning in Aviv and ending with Adar:
"In the four and twentieth day of the ninth month, in the second year of Darius… Consider now from this day and upward, from the four and twentieth day of the ninth month, even from the day that the foundation of the Lord's temple was laid, consider it". Haggai 2:10,18 (KJV).  It appears as if this is the exact date that the work upon the foundation of the Temple was re-laid/resumed as begun some years prior by "Jeshua the son of Jozadak, and his brethren the priests, and Zerubbabel the son of Shealtiel, and his brethren" Ezra 3:2 (cf. Ezra chapters 1-6, which relate the events prior to Ezra's involvement:) 
"Now in the second year of their coming to the house of God at Jerusalem, in the second month, Zerubbabel...began. to oversee the work of the house of Jehovah... And when the builders laid the foundation of the temple of Jehovah... to praise Jehovah, according to the ordinance of David king of Israel..." Ezra 3:8-10 (IB). &gt;&gt;&gt;NOTICE that "the second year" here referenced is more properly referenced as "after the beginning of the new Biblical year," i.e. considering that "השׁנית" is the dual of the word "שׁני" meaning "year" and that what is being referenced here is the being back in Jerusalem within more than one single year, thus the dual/plural grammar being used.
 "Then came the same Sheshbazzar, and laid the foundation of the house of God which is in Jerusalem: and since that time even until now hath it been in building, and yet it is not finished." Ezr 5:16. 
</t>
  </si>
  <si>
    <t xml:space="preserve">In the third year of Cyrus king of Persia a thing was revealed unto Daniel, whose name was called Belteshazzar Dan. 10:1.   
Est 1:1  Now it came to pass in the days of Ahasuerus, (this is Ahasuerus which reigned, from India even unto Ethiopia, over an hundred and seven and twenty provinces:)  
Est 1:3  In the third year of his reign, he made a feast unto all his princes and his servants; the power of Persia and Media, the nobles and princes of the provinces, being before him: 
Re 127 provinces of Ahasuerus vs. 120 princes of Darius cf.: 
Est 8:9  Then were the king's scribes called at that time in the third month, that is, the month Sivan, on the three and twentieth day thereof; and it was written according to all that Mordecai commanded unto the Jews, and to the lieutenants, and the deputies and rulers of the provinces which are from India unto Ethiopia, an hundred twenty and seven provinces, unto every province according to the writing thereof, and unto every people after their language, and to the Jews according to their writing, and according to their language. 
Est 9:30  And he sent the letters unto all the Jews, to the hundred twenty and seven provinces of the kingdom of Ahasuerus, with words of peace and truth, 
Gen 23:1  And Sarah was an hundred and seven and twenty years old: these were the years of the life of Sarah. 
Dan 6:1  It pleased Darius to set over the kingdom an hundred and twenty princes, which should be over the whole kingdom; 
Dan 6:6  Then these presidents and princes assembled together to the king, and said thus unto him, King Darius, live for ever. 
Dan 6:9  Wherefore king Darius signed the writing and the decree.  &gt;&gt;&gt;NOTICE that these are the first references to Darius as king, i.e. within the book of Daniel!
Dan 6:28  So this Daniel prospered in the reign of Darius, and in the reign of Cyrus the Persian.  &gt;&gt;&gt;NOTICE that, as it seems to me?, said two reigns are distinct and separate one from the other, i.e. Darius being king of Chaldee and Cyrus being king of Persia; Darius only later becoming king also over Persia following Cyrus:
Dan 9:1  In the first year of Darius the son of Ahasuerus, of the seed of the Medes, which was made king over the realm of the Chaldeans; &gt;&gt;&gt;NOTICE: From these words it appears as though Darius, who was not yet king at the age of 62 y/o was later made king of the Chaldeans.
Ezr 4:5  And hired counsellors against them, to frustrate their purpose, all the days of Cyrus king of Persia, even until the reign of Darius king of Persia. &gt;&gt;&gt;NOTICE: This text makes it clear that Cyrus was king of Persia before Darius taking over this title.
Dan 11:1  Also I in the first year of Darius the Mede, even I, stood to confirm and to strengthen him. 
Dan 11:2  And now will I shew thee the truth. Behold, there shall stand up yet three kings in Persia; and the fourth shall be far richer than they all: and by his strength through his riches he shall stir up all against the realm of Grecia. </t>
  </si>
  <si>
    <t xml:space="preserve">Ezr 4:5  And hired counsellors against them, to frustrate their purpose, all the days of Cyrus king of Persia, even until the reign of Darius king of Persia. </t>
  </si>
  <si>
    <t xml:space="preserve">Est 3:7  In the first month, that is, the month Nisan, in the twelfth year of king Ahasuerus, they cast Pur, that is, the lot, before Haman from day to day, and from month to month, to the twelfth month, that is, the month Adar.  
Est 3:12  Then were the king's scribes called on the thirteenth day of the first month, and there was written according to all that Haman had commanded unto the king's lieutenants, and to the governors that were over every province, and to the rulers of every people of every province according to the writing thereof, and to every people after their language; in the name of king Ahasuerus was it written, and sealed with the king's ring. 
</t>
  </si>
  <si>
    <t xml:space="preserve">Est 3:13  And the letters were sent by posts into all the king's provinces, to destroy, to kill, and to cause to perish, all Jews, both young and old, little children and women, in one day, even upon the thirteenth day of the twelfth month, which is the month Adar, and to take the spoil of them for a prey.  
Est 8:12  Upon one day in all the provinces of king Ahasuerus, namely, upon the thirteenth day of the twelfth month, which is the month Adar. 
Est 8:13  The copy of the writing for a commandment to be given in every province was published unto all people, and that the Jews should be ready against that day to avenge themselves on their enemies. 
Est 9:1  Now in the twelfth month, that is, the month Adar, on the thirteenth day of the same, when the king's commandment and his decree drew near to be put in execution, in the day that the enemies of the Jews hoped to have power over them, (though it was turned to the contrary, that the Jews had rule over them that hated them;) 
Re the power of Mordecai the Jew: 
Est 9:3  And all the rulers of the provinces, and the lieutenants, and the deputies, and officers of the king, helped the Jews; because the fear of Mordecai fell upon them. 
Est 9:4  For Mordecai was great in the king's house, and his fame went out throughout all the provinces: for this man Mordecai waxed greater and greater.  
Est 10:2  And all the acts of his power and of his might, and the declaration of the greatness of Mordecai, whereunto the king advanced him, are they not written in the book of the chronicles of the kings of Media and Persia? 
Est 10:3  For Mordecai the Jew was next unto king Ahasuerus, and great among the Jews, and accepted of the multitude of his brethren, seeking the wealth of his people, and speaking peace to all his seed. </t>
  </si>
  <si>
    <t>And it came to pass in the month Nisan [the 1st month], in the twentieth year of Artaxerxes the king, that wine was before him: and I took up the wine and gave it unto the king. Now I had not been beforetime sad in his presence. Wherefore the king said unto me, Why is thy countenance sad, seeing thou art not sick? this is nothing else but sorrow of heart. Then I was very sore afraid, And said unto the king, Let the king live for ever: why should not my countenance be sad, when the city, the place of my fathers' sepulchres, lieth waste, and the gates thereof are consumed with fire? Then the king said unto me, For what dost thou make request? So I prayed to the God of heaven. And I said unto the king, If it please the king, and if thy servant have found favour in thy sight, that thou wouldest send me unto Judah, unto the city of my fathers' sepulchres, that I may build it. And the king said unto me, (the queen also sitting by him,) For how long shall thy journey be? and when wilt thou return? So it pleased the king to send me; and I set him a time... So the wall was finished in the twenty and fifth day of the month Elul [the 6th month], in fifty and two days... Neh. 2:1-6; 6:15 (KJV).    
&gt;&gt;&gt; NOTICE: The queen above referenced (Est 2:6) is probably queen Esther! Cf. Est 2:17 and the latter part of Ahasuerus 7th year of reign above!</t>
  </si>
  <si>
    <t xml:space="preserve">Est 2:16  So Esther was taken unto king Ahasuerus into his house royal in the tenth month, which is the month Tebeth, in the seventh year of his reign.  
Esther made queen of Ahasuerus (in place of Vashti:) 
Est 2:17  And the king loved Esther above all the women, and she obtained grace and favour in his sight more than all the virgins; so that he set the royal crown upon her head, and made her queen instead of Vashti. 
Re Mordecai's basis for later rise to power under Ahasuerus: 
Est 2:21  In those days, while Mordecai sat in the king's gate, two of the king's chamberlains, Bigthan and Teresh, of those which kept the door, were wroth, and sought to lay hand on the king Ahasuerus.  
Est 2:22  And the thing was known to Mordecai, who told it unto Esther the queen; and Esther certified the king thereof in Mordecai's name. 
Est 2:23  And when inquisition was made of the matter, it was found out; therefore they were both hanged on a tree: and it was written in the book of the chronicles before the king. 
Est 6:2  And it was found written, that Mordecai had told of Bigthana and Teresh, two of the king's chamberlains, the keepers of the door, who sought to lay hand on the king Ahasuerus. 
Est 6:3  And the king said, What honour and dignity hath been done to Mordecai for this? Then said the king's servants that ministered unto him, There is nothing done for him. 
Est 6:4  And the king said, Who is in the court? Now Haman was come into the outward court of the king's house, to speak unto the king to hang Mordecai on the gallows that he had prepared for him. </t>
  </si>
  <si>
    <t xml:space="preserve">Dan 9:1  In the first year of Darius the son of Ahasuerus, of the seed of the Medes, which was made king over the realm of the Chaldeans; 
Dan 9:2  In the first year of his reign I Daniel understood by books the number of the years, whereof the word of the LORD came to Jeremiah the prophet, that he would accomplish seventy years in the desolations of Jerusalem. </t>
  </si>
  <si>
    <t xml:space="preserve">Ezr 1:1-2  Now in the first year of Cyrus king of Persia, that the word of the LORD by the mouth of Jeremiah might be fulfilled, the LORD stirred up the spirit of Cyrus king of Persia, that he made a proclamation throughout all his kingdom, and put it also in writing, saying, Thus saith Cyrus king of Persia, The LORD God of heaven hath given me all the kingdoms of the earth; and he hath charged me to build him an house at Jerusalem, which is in Judah.  
"In that night Belshazzar, the king of the Chaldeans, was killed. And Darius the Mede took the kingdom, being a son of sixty-two years." Dan. 5:30-31(IB).  &gt;&gt;&gt; NOTICE that this text says nothing about Darius being king, only his age is given. Later he is identified as the son of Ahasuerus:   "In the first year of Darius the son of Ahasuerus, of the seed of the Medes, which was made king over the realm of the Chaldeans" Dan 9:1 (KJV.)  Thus, it appears as though Darius, the son of Ahasuerus, took Babylon as a general and representative under his father and that he was only made king at a later date!   "In the first year of Darius, the son of Ahasuerus, of the seed of the Medes, who was made king over the realm of the Chaldeans, in the first year of his reign, I, Daniel, understood the number of the years by books, which came as the word of Jehovah to Jeremiah the prophet, that He would accomplish seventy years in the desolations of Jerusalem." Dan. 9:1-2 (IB).  
And Daniel continued even unto the first year of king Cyrus Dan. 1:21 (KJV)  
Dan. 5:30-31; 9:1-2; 11:1.  
Ezr 4:5  And hired counsellors against them, to frustrate their purpose, all the days of Cyrus king of Persia, even until the reign of Darius king of Persia. 
Ezr 4:6  And in the reign of Ahasuerus, in the beginning of his reign, wrote they unto him an accusation against the inhabitants of Judah and Jerusalem. 
Ezr 4:7  And in the days of Artaxerxes wrote Bishlam, Mithredath, Tabeel, and the rest of their companions, unto Artaxerxes king of Persia; and the writing of the letter was written in the Syrian tongue, and interpreted in the Syrian tongue. </t>
  </si>
  <si>
    <t>"Neriglisar...reigned four years... Laborosoardoch... for nine months:" 
     "Nabuchodonosor [Nebuchadnezzar] fell sick and died, after a reign of forty-three years, and the realm passed to his son Evil-maraduch. This prince, whose government was arbitrary and licentious, fell a victim to a plot, being assassinated by his sister's husband, Neriglisar, after a reign of two years. On his death Neriglisar, his murderer, succeeded to the throne and reigned four years. His son, Laborosoardoch, a mere boy, occupied it for nine months, when, owing to the depraved disposition which he showed, a conspiracy was formed against him, and he was beaten to death by his friends. After his murder the conspirators held a meeting, and by common consent conferred the kingdom upon Nobonnedus, a Babylonian and one of their gang. (Josephus, Against Apion , I, 146-49.) 
     "Berosus wrote that Cyrus, the Persian, conquered Babylonia in the seventeenth year of Nabonidus. 
     "The Talmud and the Midrashim agree in general with Berosus on the length of Nebuchadnezzar's reign assigning to it from forty to forty-five years. (See Ginzberg, Legends, VI, 427, n. 114. According to the Scriptures (cf. II Kings 24:12, 25:27), Nebuchadnezzar reigned forty-four years as king of Babylon.) In the Scriptures as in  Berosus he was succeeded by Evil-Merodach. (II Kings 25:27; Jeremiah 52:31.) The Scriptures, however, do not mention that Evil-Merodach was followed by Nergilissar, and he in turn by his son, who was still a boy. The capture of Babylon by the Persians is described in the Book of Daniel, and the feasting king, who drank from the vessels of the Temple of Jerusalem and who saw the handwriting on the wall the night the kingdom fell, is called Belshazzar. Belshazzar, according to an inscription of Nabonidus, was his heir and co-ruler. (Langdon, Die Neubabylonischen Königsinschriften, "Nabonid," Inscription IV.)" (Ramses II and His Time p. 104:3-5)</t>
  </si>
  <si>
    <t>"Evil-maraduch... assassinated... after a reign of two years:" 
     "Nabuchodonosor [Nebuchadnezzar] fell sick and died, after a reign of forty-three years, and the realm passed to his son Evil-maraduch. This prince, whose government was arbitrary and licentious, fell a victim to a plot, being assassinated by his sister's husband, Neriglisar, after a reign of two years. On his death Neriglisar, his murderer, succeeded to the throne and reigned four years. His son, Laborosoardoch, a mere boy, occupied it for nine months, when, owing to the depraved disposition which he showed, a conspiracy was formed against him, and he was beaten to death by his friends. After his murder the conspirators held a meeting, and by common consent conferred the kingdom upon Nobonnedus, a Babylonian and one of their gang. (Josephus, Against Apion , I, 146-49.) 
     "Berosus wrote that Cyrus, the Persian, conquered Babylonia in the seventeenth year of Nabonidus. 
     "The Talmud and the Midrashim agree in general with Berosus on the length of Nebuchadnezzar's reign assigning to it from forty to forty-five years. (See Ginzberg, Legends, VI, 427, n. 114. According to the Scriptures (cf. II Kings 24:12, 25:27), Nebuchadnezzar reigned forty-four years as king of Babylon.) In the Scriptures as in  Berosus he was succeeded by Evil-Merodach. (II Kings 25:27; Jeremiah 52:31.) The Scriptures, however, do not mention that Evil-Merodach was followed by Nergilissar, and he in turn by his son, who was still a boy. The capture of Babylon by the Persians is described in the Book of Daniel, and the feasting king, who drank from the vessels of the Temple of Jerusalem and who saw the handwriting on the wall the night the kingdom fell, is called Belshazzar. Belshazzar, according to an inscription of Nabonidus, was his heir and co-ruler. (Langdon, Die Neubabylonischen Königsinschriften, "Nabonid," Inscription IV.)" (Ramses II and His Time p. 104:3-5)</t>
  </si>
  <si>
    <t>Sabbatical</t>
  </si>
  <si>
    <t>Beginning January 1</t>
  </si>
  <si>
    <t>Beginning July 1</t>
  </si>
  <si>
    <t>Beginning Tishri 22</t>
  </si>
  <si>
    <t>Testing</t>
  </si>
  <si>
    <t>471 BCE -20 CE re Yeshua 18 CE</t>
  </si>
  <si>
    <t>576-171 BCE = 408 years</t>
  </si>
  <si>
    <t>555-68 BCE re Augustus' birth</t>
  </si>
  <si>
    <r>
      <t>538</t>
    </r>
    <r>
      <rPr>
        <sz val="6"/>
        <rFont val="Arial"/>
        <family val="0"/>
      </rPr>
      <t>-55 BCE re ?</t>
    </r>
  </si>
  <si>
    <r>
      <t>520</t>
    </r>
    <r>
      <rPr>
        <sz val="6"/>
        <rFont val="Arial"/>
        <family val="0"/>
      </rPr>
      <t>-37 BCE re Battle at Actium</t>
    </r>
  </si>
  <si>
    <r>
      <t>457</t>
    </r>
    <r>
      <rPr>
        <sz val="6"/>
        <rFont val="Arial"/>
        <family val="0"/>
      </rPr>
      <t xml:space="preserve"> BCE-27 CE re Paul?</t>
    </r>
  </si>
  <si>
    <t>years</t>
  </si>
  <si>
    <t>Julian</t>
  </si>
  <si>
    <t>Olympic years</t>
  </si>
  <si>
    <t>Events</t>
  </si>
  <si>
    <t>Temple building projects</t>
  </si>
  <si>
    <t>Daniels'</t>
  </si>
  <si>
    <r>
      <t>#</t>
    </r>
    <r>
      <rPr>
        <i/>
        <sz val="8"/>
        <rFont val="Arial"/>
        <family val="2"/>
      </rPr>
      <t>#</t>
    </r>
  </si>
  <si>
    <t>BCE / CE year</t>
  </si>
  <si>
    <t>Astronomical year</t>
  </si>
  <si>
    <t>Herod's 2nd temple project</t>
  </si>
  <si>
    <t>"sevens"</t>
  </si>
  <si>
    <t>Daniel's prophesy given - per Josephus - (accession year)</t>
  </si>
  <si>
    <t>accession</t>
  </si>
  <si>
    <t>1st year of Josephus' 408 year reference to Daniel's prophesy</t>
  </si>
  <si>
    <t>? Daniel's prophesy given - per Josephus - (accession year)</t>
  </si>
  <si>
    <t>? accession</t>
  </si>
  <si>
    <t>? 1st year of Josephus' 408 year reference to Daniel's prophesy</t>
  </si>
  <si>
    <t>……………………………………………………………………………………………………………………………………………………………………………………………………………………………………………………………………..</t>
  </si>
  <si>
    <t>Accession year of 490 - re Augustus' birth</t>
  </si>
  <si>
    <t>1st year of 490 - re Augustus' birth</t>
  </si>
  <si>
    <t>…</t>
  </si>
  <si>
    <t>1st year of 483 reaches to 55 BC (Aristobulus' 17th year; Caesar Julius reigned in Rome)</t>
  </si>
  <si>
    <t>Cf. SDA Sabbath School Quarterly 2004:4:11:Dec 8</t>
  </si>
  <si>
    <t>1st year of 483 reaches to 37 BC (and the war at Actium)</t>
  </si>
  <si>
    <t>Event triggering 490 year count - What event?</t>
  </si>
  <si>
    <t>1st year of 490</t>
  </si>
  <si>
    <t>1st year of 483 reaches to 27 AD (and what?)</t>
  </si>
  <si>
    <t>"Alexander died in the hundred and fourteenth olympiad"  (Flavius Josephus Against Apion, Book 1:22)</t>
  </si>
  <si>
    <t>"The fight that was between Ptolemy and Demetrius about Gaza, which was fought in the eleventh year after the death of Alexander, and in the hundred and seventeenth olympiad, as Castor says in his history" (Flavius Josephus Against Apion, Book 1:22)</t>
  </si>
  <si>
    <t>My deduction/thoughts re this being the accession year of the Kingdom of Seleucidse: The war between Ptolemy and Demetrius began between July 1 and Tishri 22, 317 BCE, but Ptolemy(?) and/or(?) the Seleucidse did not become victorious until the Scripture year beginning Tishri 22, 316 BCE, i.e. said war lasted for well over one full year. Cf. Toby Joreteg's reference to Daniel 11:5-6 re the king of the South (Ptolemies) and the king of the North (Seleucides.)</t>
  </si>
  <si>
    <t>Kingdom of Seleucidse</t>
  </si>
  <si>
    <t>year of reign</t>
  </si>
  <si>
    <t>King Antiocus takes Jerusalem (Josephus, Flavius, Antiquities of the Jews - Book XII:5:3)</t>
  </si>
  <si>
    <t>Jerusalem Temple</t>
  </si>
  <si>
    <t>year of desolation</t>
  </si>
  <si>
    <t>Julian days</t>
  </si>
  <si>
    <t>King Antiocus desolates the temple on Kislev 25 [Dec 1 (or 2,) or 31]</t>
  </si>
  <si>
    <t>30, (29,) or 0</t>
  </si>
  <si>
    <r>
      <t>Antiocus' letter to Nicanor;</t>
    </r>
    <r>
      <rPr>
        <sz val="10"/>
        <rFont val="Arial"/>
        <family val="0"/>
      </rPr>
      <t xml:space="preserve"> Judas cleanses Jerusalem</t>
    </r>
  </si>
  <si>
    <t>The temple re-dedicated on Kislev 25 [Nov 17 or Dec 16]</t>
  </si>
  <si>
    <t>326 or 349</t>
  </si>
  <si>
    <t xml:space="preserve">How does this fit the Daniel's prophecy as suggested by Josephus? </t>
  </si>
  <si>
    <t>Totaling:</t>
  </si>
  <si>
    <t>days minimum</t>
  </si>
  <si>
    <t>Cf. Daniel 8:11-14; 11:31; 12:11-12!</t>
  </si>
  <si>
    <t>days maximum</t>
  </si>
  <si>
    <t>Counting to the beginning of Tishri 1 [August 25 or September 23 or 24:]</t>
  </si>
  <si>
    <t>or</t>
  </si>
  <si>
    <t>Or counting…</t>
  </si>
  <si>
    <r>
      <t>1250 days:</t>
    </r>
    <r>
      <rPr>
        <sz val="7"/>
        <color indexed="10"/>
        <rFont val="Arial"/>
        <family val="2"/>
      </rPr>
      <t xml:space="preserve"> </t>
    </r>
    <r>
      <rPr>
        <sz val="7"/>
        <rFont val="Arial"/>
        <family val="2"/>
      </rPr>
      <t>[</t>
    </r>
    <r>
      <rPr>
        <b/>
        <sz val="7"/>
        <rFont val="Arial"/>
        <family val="2"/>
      </rPr>
      <t xml:space="preserve">June 3 </t>
    </r>
    <r>
      <rPr>
        <sz val="7"/>
        <rFont val="Arial"/>
        <family val="2"/>
      </rPr>
      <t xml:space="preserve">or May 4] = (Sivan or </t>
    </r>
    <r>
      <rPr>
        <b/>
        <sz val="7"/>
        <rFont val="Arial"/>
        <family val="2"/>
      </rPr>
      <t>Tammuz 5</t>
    </r>
    <r>
      <rPr>
        <sz val="7"/>
        <rFont val="Arial"/>
        <family val="2"/>
      </rPr>
      <t>) or (Zif or Sivan 4 or 5)</t>
    </r>
  </si>
  <si>
    <r>
      <t xml:space="preserve">1290 days: </t>
    </r>
    <r>
      <rPr>
        <sz val="7"/>
        <rFont val="Arial"/>
        <family val="2"/>
      </rPr>
      <t>[</t>
    </r>
    <r>
      <rPr>
        <b/>
        <sz val="7"/>
        <rFont val="Arial"/>
        <family val="2"/>
      </rPr>
      <t>July</t>
    </r>
    <r>
      <rPr>
        <sz val="7"/>
        <rFont val="Arial"/>
        <family val="2"/>
      </rPr>
      <t xml:space="preserve"> or June </t>
    </r>
    <r>
      <rPr>
        <b/>
        <sz val="7"/>
        <rFont val="Arial"/>
        <family val="2"/>
      </rPr>
      <t>13</t>
    </r>
    <r>
      <rPr>
        <sz val="7"/>
        <rFont val="Arial"/>
        <family val="2"/>
      </rPr>
      <t xml:space="preserve">] = (Tammuz or </t>
    </r>
    <r>
      <rPr>
        <b/>
        <sz val="8"/>
        <rFont val="Arial"/>
        <family val="2"/>
      </rPr>
      <t>Av 15</t>
    </r>
    <r>
      <rPr>
        <sz val="7"/>
        <rFont val="Arial"/>
        <family val="2"/>
      </rPr>
      <t xml:space="preserve"> or 16) or (Sivan or Tammuz 15)</t>
    </r>
  </si>
  <si>
    <r>
      <t>1335 days:</t>
    </r>
    <r>
      <rPr>
        <sz val="7"/>
        <rFont val="Arial"/>
        <family val="2"/>
      </rPr>
      <t xml:space="preserve"> [</t>
    </r>
    <r>
      <rPr>
        <b/>
        <sz val="7"/>
        <rFont val="Arial"/>
        <family val="2"/>
      </rPr>
      <t>August 27</t>
    </r>
    <r>
      <rPr>
        <sz val="7"/>
        <rFont val="Arial"/>
        <family val="2"/>
      </rPr>
      <t xml:space="preserve"> or July 28] = (Elul or </t>
    </r>
    <r>
      <rPr>
        <b/>
        <sz val="10"/>
        <rFont val="Arial"/>
        <family val="2"/>
      </rPr>
      <t>Tishri 2</t>
    </r>
    <r>
      <rPr>
        <sz val="7"/>
        <rFont val="Arial"/>
        <family val="2"/>
      </rPr>
      <t>) or (Av or Elul 1)</t>
    </r>
  </si>
  <si>
    <t>Comments: The Tammuz, Av 15 &amp; Tishri 2, 167 BCE result requires a March 1, 167 BCE aviv and NO March 15, 171 BCE aviv, both of which are possible!</t>
  </si>
  <si>
    <t xml:space="preserve">                               I see no way of bringing those dates to Av 14 and/or Tishri 1! Neither does any of those dates match any of the Sivan 4 or 5 options, which could potentially be Pentecost.</t>
  </si>
  <si>
    <t>Antiocus</t>
  </si>
  <si>
    <t>Hyrcanus</t>
  </si>
  <si>
    <t>year of principality</t>
  </si>
  <si>
    <t>Beginning of Hyrcanus' siege against Ptolemy</t>
  </si>
  <si>
    <t>Antiocus invades Judea</t>
  </si>
  <si>
    <t>Augustus year of life</t>
  </si>
  <si>
    <t>Hyrcanus becomes high priest</t>
  </si>
  <si>
    <t>Aristobulus becomes king</t>
  </si>
  <si>
    <t>Augustus was most likely conceived October 4, 68 BCE (seasonally corrected) [Tishri 21, 68 BCE]</t>
  </si>
  <si>
    <r>
      <t xml:space="preserve">Pompey takes Jerusalem on the solemnity of the fast; </t>
    </r>
    <r>
      <rPr>
        <sz val="10"/>
        <color indexed="53"/>
        <rFont val="Arial"/>
        <family val="2"/>
      </rPr>
      <t>Augustus delivered June 28, 67 BCE (seasonally corrected) [Sivan (or Tammuz) 26 (or 27), 67 BCE]</t>
    </r>
  </si>
  <si>
    <t>Herod the Great</t>
  </si>
  <si>
    <t>De jure</t>
  </si>
  <si>
    <t>De facto</t>
  </si>
  <si>
    <t>Herod's appointment in Rome as king</t>
  </si>
  <si>
    <r>
      <t>Notice re beginning of the civil year as reckoned by Josephus:</t>
    </r>
    <r>
      <rPr>
        <sz val="9"/>
        <color indexed="10"/>
        <rFont val="Arial"/>
        <family val="2"/>
      </rPr>
      <t xml:space="preserve"> </t>
    </r>
    <r>
      <rPr>
        <sz val="8"/>
        <rFont val="Arial"/>
        <family val="2"/>
      </rPr>
      <t>If Josephus was using Tishri 1 (and not Tishri 22) for the beginning of the year, then Herod's capture of Jerusalem would have to have occurred on Tishri 10, 44 CE, [i.e. within the year beginning Tishri 1,</t>
    </r>
    <r>
      <rPr>
        <b/>
        <sz val="8"/>
        <color indexed="10"/>
        <rFont val="Arial"/>
        <family val="2"/>
      </rPr>
      <t xml:space="preserve"> 44</t>
    </r>
    <r>
      <rPr>
        <sz val="8"/>
        <rFont val="Arial"/>
        <family val="2"/>
      </rPr>
      <t xml:space="preserve"> CE] and not as Josephus says, i.e. "on the hundred eighty and fifth olympiad, on the third month, on the solemnity of the fast," [i.e. within the Julian year </t>
    </r>
    <r>
      <rPr>
        <b/>
        <sz val="8"/>
        <color indexed="10"/>
        <rFont val="Arial"/>
        <family val="2"/>
      </rPr>
      <t>43</t>
    </r>
    <r>
      <rPr>
        <sz val="8"/>
        <rFont val="Arial"/>
        <family val="2"/>
      </rPr>
      <t xml:space="preserve"> CE!]</t>
    </r>
  </si>
  <si>
    <t>Herod's capturing of Jerusalem</t>
  </si>
  <si>
    <t>"the battle at Actium was now expected, which fell into ["which fell into" OR before / prior to] the hundred eighty and seventh olympiad, where Caesar and Antony were to fight for the supreme power of the world…" "At this time it was that the fight happened at Actium, between Octavius Caesar and Antony, in the seventh year of the reign of Herod" (Josephus, )
It appears from Josephus' language above as though the battle at Actium "happened... in the seventh year... of Herod," but that "the battle... fell into... [i.e. continued into, or occurred before] the hundred eighty and seventh olympiad..." I.e. Herod's 7th year preceded the 187th Olympic year and those two year were not at all concurrent.
- - - - - - - - 
"The two fleets met outside the Gulf of Actium, on the morning of September 2, 31 BC... [TLT revised: 36 BCE]
"Despite a victory at Alexandria on July 31, 30 BC [TLT revised: 35 BCE,] more of Mark Antony's armies eventually deserted him, leaving him without a competent force to fight Octavian. Mark Antony then tried to flee from the battle. In a communication breakdown, Antony came to believe that Cleopatra had been captured, and so he committed suicide.
"Cleopatra heard the news about Mark Antony and, rather than risk being captured by Octavian, committed suicide herself, on August 12, 30 BC [TLT revised: 35 BCE.]"
                    (http://en.wikipedia.org/wiki/Battle_of_Actium)</t>
  </si>
  <si>
    <t>Octavian's [Augustus'] final victory: "Despite a victory at Alexandria on July 31, 30 BC [TLT revised: 35 BCE,] more of Mark Antony's armies eventually deserted him, leaving him without a competent force to fight Octavian. Mark Antony then tried to flee from the battle. In a communication breakdown, Antony came to believe that Cleopatra had been captured, and so he committed suicide.
"Cleopatra heard the news about Mark Antony and, rather than risk being captured by Octavian, committed suicide herself, on August 12, 30 BC [TLT revised: 35 BCE.]"
                    (http://en.wikipedia.org/wiki/Battle_of_Actium)</t>
  </si>
  <si>
    <t>Herod's Temple project begun - a first restoration project</t>
  </si>
  <si>
    <t>(Herod's Cesarea Sebaste project in progress)</t>
  </si>
  <si>
    <t>Herod's 2nd and more extensive temple project begun</t>
  </si>
  <si>
    <t>"But the temple itself was built by the priests in a year and six months"</t>
  </si>
  <si>
    <t>Beginning on birthday</t>
  </si>
  <si>
    <t>Yeshua's age</t>
  </si>
  <si>
    <t>Tishri 21</t>
  </si>
  <si>
    <t>June</t>
  </si>
  <si>
    <t>Yeshua's birth, i.e. announciation and conception</t>
  </si>
  <si>
    <r>
      <t xml:space="preserve">Yeshua's delivery; </t>
    </r>
    <r>
      <rPr>
        <sz val="8"/>
        <color indexed="12"/>
        <rFont val="Arial"/>
        <family val="2"/>
      </rPr>
      <t>Herod's "cloisters and outer enclosures" finished</t>
    </r>
  </si>
  <si>
    <t>Herod "appointed games every fifth year, and called them, in like manner, Caesar's Games; and he first himself proposed the largest prizes upon the hundred ninety-second olympiad"</t>
  </si>
  <si>
    <t>Herod the Great's death</t>
  </si>
  <si>
    <t>Caesar Tiberius' reign begins on June 26, 1 BCE</t>
  </si>
  <si>
    <t>Augustus' death on August 19, 10 CE</t>
  </si>
  <si>
    <r>
      <t>Yeshua baptized;</t>
    </r>
    <r>
      <rPr>
        <sz val="10"/>
        <color indexed="12"/>
        <rFont val="Arial"/>
        <family val="2"/>
      </rPr>
      <t xml:space="preserve"> "46 years was this temple in building"</t>
    </r>
  </si>
  <si>
    <t>Yeshua crucified</t>
  </si>
  <si>
    <r>
      <t xml:space="preserve">Notice: </t>
    </r>
    <r>
      <rPr>
        <sz val="10"/>
        <rFont val="Arial"/>
        <family val="0"/>
      </rPr>
      <t>This eclipse serves as one astronomical anchor point for the Olympic year calendar!</t>
    </r>
  </si>
  <si>
    <t>November 24, 29 CE solar eclipse</t>
  </si>
  <si>
    <t>Testing the Antiochus Epiphanes desolation of the temple vs. Daniel 12:11</t>
  </si>
  <si>
    <t>Completed years</t>
  </si>
  <si>
    <r>
      <t xml:space="preserve">years from Antiochus Epiphanes' desolation of the Temple; </t>
    </r>
    <r>
      <rPr>
        <sz val="7"/>
        <rFont val="Arial"/>
        <family val="2"/>
      </rPr>
      <t>cf. Daniel 12:11</t>
    </r>
    <r>
      <rPr>
        <sz val="8"/>
        <rFont val="Arial"/>
        <family val="0"/>
      </rPr>
      <t>: "And from the time that the daily sacrifice shall be taken away, and the abomination that maketh desolate set up"</t>
    </r>
  </si>
  <si>
    <t>Current Time</t>
  </si>
  <si>
    <t>December 23, 2012 CE</t>
  </si>
  <si>
    <r>
      <t>508</t>
    </r>
    <r>
      <rPr>
        <sz val="6"/>
        <rFont val="Arial"/>
        <family val="2"/>
      </rPr>
      <t xml:space="preserve"> BCE: The 20th year of Artaxerxes and his decree to rebuild Jerusalem by Nehemeiah</t>
    </r>
  </si>
  <si>
    <r>
      <t xml:space="preserve">527 </t>
    </r>
    <r>
      <rPr>
        <sz val="5"/>
        <rFont val="Arial"/>
        <family val="0"/>
      </rPr>
      <t>BCE - The year following the fall of Babylon and the year of Cyrus' decree: Counting from the end of the Babylonian captivity based upon Ezekiel 40:1 etc.</t>
    </r>
  </si>
  <si>
    <t>Year of Nehemiah's governorship over Judah (beginning of year of reign)</t>
  </si>
  <si>
    <t xml:space="preserve">The words of Nehemiah the son of Hachaliah. And it came to pass in the month Chisleu [the 9th month], in the twentieth year, as I was in Shushan the palace...  Neh. 1:1 (KJV). "More over from the time that I was appointed to be their governor in the land of Judah, from the twentieth year even unto the two and thirtieth year of Artaxerxes the king, that is, twelve years, I and my brethren have not eaten the bread of the governor..." Neh. 5:14 (KJV) NOTICE&gt; In this introductory passage of Nehemiah the 9th month occurs before the 1st month, both within the 20th year of Artaxerxes! </t>
  </si>
  <si>
    <t>But in all this time was not I at Jerusalem: for in the two and thirtieth year of Artaxerxes king of Babylon came I unto the king, and after certain days obtained I leave of the king: And I came to Jerusalem, and understood of the evil that Eliashib did for Tobiah, in preparing him a chamber in the courts of the house of God Neh. 13:6-7 (KJV).</t>
  </si>
  <si>
    <t>On the 1st day of the 1st month of the 8th year: Consummating a major calamity and sin, i.e. severely missing the point by destroying existing families: "And they made an end with all the men that had taken strange wives by the first day of the first month" Ezra 10:17 (KJV).</t>
  </si>
  <si>
    <t>Year after wholesale divorce decree</t>
  </si>
  <si>
    <t>Ezra 6:15 "And this house was finished on the third day of the month Adar, which was in the sixth year of the reign of Darius the king".</t>
  </si>
  <si>
    <t xml:space="preserve">Month #1 within Nebuchadnezzar's 37th year of reign as reckoned by his astronomers beginning at the...
Anchor point: April 23, -567 at sunset. Cf. my files: "VAT 4956 - a transcription of its Translation and Comments.doc" and "Analysis using Starry Night Backyard.doc." 
 - - - - - - - - - - - - 
568 BC: Notes &amp; quotes from The Chronology of Ezra Seven by Sigfried Horn
p. 27:
“One of these anchor points, from which we can locate other relative dates, is furnished by an astronomical tablet bearing a series of observations dated in the 37th year of Nebuchadnezzar. These fix the year as having begun on April 22/23, 568 BC, and ended on April 11/12, 567 BC. [11]”
11. Neugebauer and Weidner, op. cit., pages 66, 67, 72.
</t>
  </si>
  <si>
    <t>For twenty-one years Nabopolassar had been king of Babylon.  On the 8th of the month of Ab he died [lit. "the fates"]: in the month of Elul Nebuchadrezzar returned to Babylon and on the first day of the month of Elul he sat on the royal throne in Babylon." (Ramses II and His Time p.105:3).</t>
  </si>
  <si>
    <t xml:space="preserve">Jer 52:12  Now in the fifth month, in the tenth day of the month, which was the nineteenth year of Nebuchadrezzar king of Babylon, came Nebuzaradan, captain of the guard, which served the king of Babylon, into Jerusalem, 
Jer 52:13  And burned the house of the LORD, and the king's house; and all the houses of Jerusalem, and all the houses of the great men, burned he with fire: 
Jer 52:14  And all the army of the Chaldeans, that were with the captain of the guard, brake down all the walls of Jerusalem round about. </t>
  </si>
  <si>
    <t xml:space="preserve">Jer 25:1  The word that came to Jeremiah concerning all the people of Judah in the fourth year of Jehoiakim the son of Josiah king of Judah, that was the first year of Nebuchadrezzar king of Babylon; 
</t>
  </si>
  <si>
    <t>Nebuchadnezzar's years of reign as reckoned by his astronomers beginning (Abib thru Tishri 21 on the numbered line, Tishri 22 thru Adar agrees with the dates on the line below)</t>
  </si>
  <si>
    <t>"Cyrus, the Persian, conquered Babylonia in the seventeenth year of Nabonidus... Belshazzar, according to... Nabonidus, was [Nabonidus] heir and co-ruler." Also Belshazzar was the son of Nebuchadnezzar who came back onto the throne after a hiatus of seven years, i.e. Nabonidus=Nebuchadnezzar:
     "Nabuchodonosor [Nebuchadnezzar] fell sick and died, after a reign of forty-three years, and the realm passed to his son Evil-maraduch. This prince, whose government was arbitrary and licentious, fell a victim to a plot, being assassinated by his sister's husband, Neriglisar, after a reign of two years. On his death Neriglisar, his murderer, succeeded to the throne and reigned four years. His son, Laborosoardoch, a mere boy, occupied it for nine months, when, owing to the depraved disposition which he showed, a conspiracy was formed against him, and he was beaten to death by his friends. After his murder the conspirators held a meeting, and by common consent conferred the kingdom upon Nobonnedus, a Babylonian and one of their gang. (Josephus, Against Apion , I, 146-49.) 
     "Berosus wrote that Cyrus, the Persian, conquered Babylonia in the seventeenth year of Nabonidus. 
     "The Talmud and the Midrashim agree in general with Berosus on the length of Nebuchadnezzar's reign assigning to it from forty to forty-five years. (See Ginzberg, Legends, VI, 427, n. 114. According to the Scriptures (cf. II Kings 24:12, 25:27), Nebuchadnezzar reigned forty-four years as king of Babylon.) In the Scriptures as in  Berosus he was succeeded by Evil-Merodach. (II Kings 25:27; Jeremiah 52:31.) The Scriptures, however, do not mention that Evil-Merodach was followed by Nergilissar, and he in turn by his son, who was still a boy. The capture of Babylon by the Persians is described in the Book of Daniel, and the feasting king, who drank from the vessels of the Temple of Jerusalem and who saw the handwriting on the wall the night the kingdom fell, is called Belshazzar. Belshazzar, according to an inscription of Nabonidus, was his heir and co-ruler. (Langdon, Die Neubabylonischen Königsinschriften, "Nabonid," Inscription IV.)" (Ramses II and His Time p. 104:3-5)  
Daniel 5:11:  "There is a man in thy kingdom, in whom is the spirit of the holy gods; and in the days of thy father light and understanding and wisdom, like the wisdom of the gods, was found in him; whom the king Nebuchadnezzar thy father, the king, I say, thy father, made master of the magicians, astrologers, Chaldeans, and soothsayers;"
Dan 4:32-37:  "And they shall drive thee from men... and seven times shall pass over thee, until thou know that the most High ruleth in the kingdom of men, and giveth it to whomsoever he will... The same hour was the thing fulfilled upon Nebuchadnezzar: and he was driven from men... And at the end of the days I Nebuchadnezzar lifted up mine eyes unto heaven, and mine understanding returned unto me, and I blessed the most High, and I praised and honoured him that liveth for ever, whose dominion is an everlasting dominion, and his kingdom is from generation to generation... At the same time my reason returned unto me; and for the glory of my kingdom, mine honour and brightness returned unto me; and my counsellors and my lords sought unto me; and I was established in my kingdom, and excellent majesty was added unto me... Now I Nebuchadnezzar praise and extol and honour the King of heaven, all whose works are truth, and his ways judgment: and those that walk in pride he is able to abase."</t>
  </si>
  <si>
    <t>"Nebuchadnezzar reigned forty-four years as king of Babylon:" 
     "Nabuchodonosor [Nebuchadnezzar] fell sick and died, after a reign of forty-three years, and the realm passed to his son Evil-maraduch. This prince, whose government was arbitrary and licentious, fell a victim to a plot, being assassinated by his sister's husband, Neriglisar, after a reign of two years. On his death Neriglisar, his murderer, succeeded to the throne and reigned four years. His son, Laborosoardoch, a mere boy, occupied it for nine months, when, owing to the depraved disposition which he showed, a conspiracy was formed against him, and he was beaten to death by his friends. After his murder the conspirators held a meeting, and by common consent conferred the kingdom upon Nobonnedus, a Babylonian and one of their gang. (Josephus, Against Apion , I, 146-49.) 
     "Berosus wrote that Cyrus, the Persian, conquered Babylonia in the seventeenth year of Nabonidus. 
     "The Talmud and the Midrashim agree in general with Berosus on the length of Nebuchadnezzar's reign assigning to it from forty to forty-five years. (See Ginzberg, Legends, VI, 427, n. 114. According to the Scriptures (cf. II Kings 24:12, 25:27), Nebuchadnezzar reigned forty-four years as king of Babylon.) In the Scriptures as in  Berosus he was succeeded by Evil-Merodach. (II Kings 25:27; Jeremiah 52:31.) The Scriptures, however, do not mention that Evil-Merodach was followed by Nergilissar, and he in turn by his son, who was still a boy. The capture of Babylon by the Persians is described in the Book of Daniel, and the feasting king, who drank from the vessels of the Temple of Jerusalem and who saw the handwriting on the wall the night the kingdom fell, is called Belshazzar. Belshazzar, according to an inscription of Nabonidus, was his heir and co-ruler. (Langdon, Die Neubabylonischen Königsinschriften, "Nabonid," Inscription IV.)" (Ramses II and His Time p. 104:3-5)</t>
  </si>
  <si>
    <t>Neriglisar's years of reign:</t>
  </si>
  <si>
    <t>Laborosoardoch's nine months reign</t>
  </si>
  <si>
    <t>Nabonidus' reign [=Nebuchadnezzar's 2nd period of reign:]</t>
  </si>
  <si>
    <t>Belshazzar's reign:</t>
  </si>
  <si>
    <t>Nebuchadnezzar's Biblical years of reign and the 70 years of Babylonian captivity:</t>
  </si>
  <si>
    <r>
      <t xml:space="preserve">  
Nebuchadnezzar's </t>
    </r>
    <r>
      <rPr>
        <b/>
        <sz val="6"/>
        <color indexed="10"/>
        <rFont val="Arial"/>
        <family val="2"/>
      </rPr>
      <t>seven year hiatus</t>
    </r>
    <r>
      <rPr>
        <sz val="6"/>
        <rFont val="Arial"/>
        <family val="0"/>
      </rPr>
      <t>:  
Daniel 4:32:  "And they shall drive thee from men, and thy dwelling shall be with the beasts of the field: they shall make thee to eat grass as oxen, and seven times shall pass over thee…"</t>
    </r>
  </si>
  <si>
    <t xml:space="preserve">Evilmerodach's years of reign:
2 Ki 25:27  And it came to pass in the seven and thirtieth year of the captivity of Jehoiachin king of Judah, in the twelfth month, on the seven and twentieth day of the month, that Evilmerodach king of Babylon in the year that he began to reign did lift up the head of Jehoiachin king of Judah out of prison; 
Jer 52:31  And it came to pass in the seven and thirtieth year of the captivity of Jehoiachin king of Judah, in the twelfth month, in the five and twentieth day of the month, that Evilmerodach king of Babylon in the first year of his reign lifted up the head of Jehoiachin king of Judah, and brought him forth out of prison, 
</t>
  </si>
  <si>
    <t>Ahasuerus/Artaxerxes (the father of Darius) year of reign beginning (Ahasuerus=Artaxerxes: Cf. Ezra 4:6-7!)</t>
  </si>
  <si>
    <t>Cyrus' reign over Babylonia:</t>
  </si>
  <si>
    <t>Darius', king of Chaldea and Persia, year of reign beginning</t>
  </si>
  <si>
    <t>Now in the second year of their coming to the house of God at Jerusalem, in the second month, Zerubbabel...began. to oversee the work of the house of Jehovah... And when the builders laid the foundation of the temple of Jehovah... to praise Jehovah, according to the ordinance of David king of Israel... Ezra 3:8-10 (IB). &gt;&gt;&gt;NOTICE that "the second year" here referenced is more properly referenced as "after the beginning of the new Biblical year," i.e. considering that "השׁנית" is the dual of the word "שׁני" meaning "year" and that what is being referenced here is the being back in Jerusalem within more than one single year, thus the dual/plural grammar being used.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</si>
</sst>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0.000"/>
  </numFmts>
  <fonts count="35">
    <font>
      <sz val="10"/>
      <name val="Arial"/>
      <family val="0"/>
    </font>
    <font>
      <u val="single"/>
      <sz val="10"/>
      <color indexed="12"/>
      <name val="Arial"/>
      <family val="0"/>
    </font>
    <font>
      <u val="single"/>
      <sz val="10"/>
      <color indexed="20"/>
      <name val="Arial"/>
      <family val="0"/>
    </font>
    <font>
      <sz val="8"/>
      <name val="Arial"/>
      <family val="0"/>
    </font>
    <font>
      <i/>
      <sz val="8"/>
      <name val="Arial"/>
      <family val="2"/>
    </font>
    <font>
      <sz val="6"/>
      <name val="Arial"/>
      <family val="0"/>
    </font>
    <font>
      <b/>
      <sz val="6"/>
      <name val="Arial"/>
      <family val="2"/>
    </font>
    <font>
      <sz val="10"/>
      <color indexed="12"/>
      <name val="Arial"/>
      <family val="0"/>
    </font>
    <font>
      <sz val="9"/>
      <name val="Arial"/>
      <family val="0"/>
    </font>
    <font>
      <sz val="8"/>
      <color indexed="12"/>
      <name val="Arial"/>
      <family val="0"/>
    </font>
    <font>
      <sz val="10"/>
      <color indexed="10"/>
      <name val="Arial"/>
      <family val="0"/>
    </font>
    <font>
      <b/>
      <sz val="10"/>
      <name val="Arial"/>
      <family val="2"/>
    </font>
    <font>
      <sz val="7"/>
      <name val="Arial"/>
      <family val="0"/>
    </font>
    <font>
      <u val="single"/>
      <sz val="8"/>
      <color indexed="12"/>
      <name val="Arial"/>
      <family val="0"/>
    </font>
    <font>
      <sz val="8"/>
      <name val="Times New Roman"/>
      <family val="1"/>
    </font>
    <font>
      <sz val="10"/>
      <name val="Times New Roman"/>
      <family val="1"/>
    </font>
    <font>
      <b/>
      <i/>
      <u val="single"/>
      <sz val="10"/>
      <color indexed="10"/>
      <name val="Arial"/>
      <family val="2"/>
    </font>
    <font>
      <b/>
      <sz val="10"/>
      <color indexed="10"/>
      <name val="Arial"/>
      <family val="2"/>
    </font>
    <font>
      <b/>
      <sz val="7"/>
      <color indexed="10"/>
      <name val="Arial"/>
      <family val="2"/>
    </font>
    <font>
      <sz val="7"/>
      <color indexed="10"/>
      <name val="Arial"/>
      <family val="2"/>
    </font>
    <font>
      <b/>
      <sz val="7"/>
      <name val="Arial"/>
      <family val="2"/>
    </font>
    <font>
      <b/>
      <sz val="8"/>
      <name val="Arial"/>
      <family val="2"/>
    </font>
    <font>
      <b/>
      <sz val="10"/>
      <color indexed="12"/>
      <name val="Arial"/>
      <family val="2"/>
    </font>
    <font>
      <sz val="10"/>
      <color indexed="53"/>
      <name val="Arial"/>
      <family val="2"/>
    </font>
    <font>
      <b/>
      <sz val="9"/>
      <color indexed="10"/>
      <name val="Arial"/>
      <family val="2"/>
    </font>
    <font>
      <sz val="9"/>
      <color indexed="10"/>
      <name val="Arial"/>
      <family val="2"/>
    </font>
    <font>
      <b/>
      <sz val="8"/>
      <color indexed="10"/>
      <name val="Arial"/>
      <family val="2"/>
    </font>
    <font>
      <b/>
      <sz val="14"/>
      <name val="Arial"/>
      <family val="2"/>
    </font>
    <font>
      <b/>
      <sz val="26"/>
      <name val="Arial"/>
      <family val="2"/>
    </font>
    <font>
      <sz val="5"/>
      <name val="Arial"/>
      <family val="0"/>
    </font>
    <font>
      <b/>
      <sz val="5"/>
      <name val="Arial"/>
      <family val="2"/>
    </font>
    <font>
      <b/>
      <i/>
      <sz val="8"/>
      <color indexed="10"/>
      <name val="Arial"/>
      <family val="2"/>
    </font>
    <font>
      <b/>
      <sz val="6"/>
      <color indexed="10"/>
      <name val="Arial"/>
      <family val="2"/>
    </font>
    <font>
      <i/>
      <sz val="8"/>
      <color indexed="15"/>
      <name val="Arial"/>
      <family val="2"/>
    </font>
    <font>
      <i/>
      <sz val="6"/>
      <name val="Arial"/>
      <family val="2"/>
    </font>
  </fonts>
  <fills count="8">
    <fill>
      <patternFill/>
    </fill>
    <fill>
      <patternFill patternType="gray125"/>
    </fill>
    <fill>
      <patternFill patternType="solid">
        <fgColor indexed="11"/>
        <bgColor indexed="64"/>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
      <patternFill patternType="solid">
        <fgColor indexed="50"/>
        <bgColor indexed="64"/>
      </patternFill>
    </fill>
    <fill>
      <patternFill patternType="solid">
        <fgColor indexed="42"/>
        <bgColor indexed="64"/>
      </patternFill>
    </fill>
  </fills>
  <borders count="1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style="medium"/>
      <right>
        <color indexed="63"/>
      </right>
      <top>
        <color indexed="63"/>
      </top>
      <bottom>
        <color indexed="63"/>
      </bottom>
    </border>
    <border>
      <left>
        <color indexed="63"/>
      </left>
      <right style="medium">
        <color indexed="8"/>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style="medium"/>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0" fontId="3" fillId="0" borderId="0" xfId="0" applyFont="1" applyAlignment="1">
      <alignment horizontal="center"/>
    </xf>
    <xf numFmtId="0" fontId="3" fillId="0" borderId="0" xfId="0" applyFont="1" applyAlignment="1">
      <alignment/>
    </xf>
    <xf numFmtId="0" fontId="3" fillId="2" borderId="0" xfId="0" applyFont="1" applyFill="1" applyAlignment="1">
      <alignment horizontal="center"/>
    </xf>
    <xf numFmtId="0" fontId="4" fillId="0" borderId="0" xfId="0" applyFont="1" applyAlignment="1">
      <alignment/>
    </xf>
    <xf numFmtId="0" fontId="4" fillId="0" borderId="0" xfId="0" applyFont="1" applyAlignment="1">
      <alignment horizontal="center"/>
    </xf>
    <xf numFmtId="0" fontId="3" fillId="3" borderId="0" xfId="0" applyFont="1" applyFill="1" applyAlignment="1">
      <alignment horizontal="left"/>
    </xf>
    <xf numFmtId="0" fontId="7" fillId="0" borderId="0" xfId="0" applyFont="1" applyAlignment="1">
      <alignment horizontal="center"/>
    </xf>
    <xf numFmtId="0" fontId="7" fillId="0" borderId="0" xfId="0" applyFont="1" applyAlignment="1">
      <alignment/>
    </xf>
    <xf numFmtId="0" fontId="8" fillId="3" borderId="0" xfId="0" applyFont="1" applyFill="1" applyAlignment="1">
      <alignment horizontal="left"/>
    </xf>
    <xf numFmtId="0" fontId="9" fillId="0" borderId="0" xfId="0" applyFont="1" applyAlignment="1">
      <alignment/>
    </xf>
    <xf numFmtId="0" fontId="9" fillId="0" borderId="0" xfId="0" applyFont="1" applyAlignment="1">
      <alignment horizontal="right"/>
    </xf>
    <xf numFmtId="0" fontId="5" fillId="0" borderId="0" xfId="0" applyFont="1" applyAlignment="1">
      <alignment/>
    </xf>
    <xf numFmtId="168" fontId="3" fillId="0" borderId="0" xfId="0" applyNumberFormat="1" applyFont="1" applyAlignment="1">
      <alignment/>
    </xf>
    <xf numFmtId="0" fontId="10" fillId="0" borderId="0" xfId="0" applyFont="1" applyAlignment="1">
      <alignment/>
    </xf>
    <xf numFmtId="0" fontId="10" fillId="0" borderId="0" xfId="0" applyFont="1" applyAlignment="1">
      <alignment horizontal="right"/>
    </xf>
    <xf numFmtId="169" fontId="3" fillId="0" borderId="0" xfId="0" applyNumberFormat="1" applyFont="1" applyAlignment="1">
      <alignment/>
    </xf>
    <xf numFmtId="168" fontId="0" fillId="2" borderId="0" xfId="0" applyNumberFormat="1" applyFill="1" applyAlignment="1">
      <alignment/>
    </xf>
    <xf numFmtId="0" fontId="0" fillId="2" borderId="0" xfId="0" applyFill="1" applyAlignment="1">
      <alignment horizontal="right"/>
    </xf>
    <xf numFmtId="0" fontId="0" fillId="2" borderId="0" xfId="0" applyFill="1" applyAlignment="1">
      <alignment horizontal="left"/>
    </xf>
    <xf numFmtId="169" fontId="3" fillId="2" borderId="0" xfId="0" applyNumberFormat="1" applyFont="1" applyFill="1" applyAlignment="1">
      <alignment/>
    </xf>
    <xf numFmtId="0" fontId="0" fillId="2" borderId="0" xfId="0" applyFill="1" applyAlignment="1">
      <alignment horizontal="center"/>
    </xf>
    <xf numFmtId="0" fontId="3" fillId="2" borderId="0" xfId="0" applyFont="1" applyFill="1" applyAlignment="1">
      <alignment/>
    </xf>
    <xf numFmtId="0" fontId="4" fillId="2" borderId="0" xfId="0" applyFont="1" applyFill="1" applyAlignment="1">
      <alignment horizontal="center"/>
    </xf>
    <xf numFmtId="0" fontId="0" fillId="2" borderId="0" xfId="0" applyFill="1" applyAlignment="1">
      <alignment/>
    </xf>
    <xf numFmtId="169" fontId="0" fillId="0" borderId="0" xfId="0" applyNumberFormat="1" applyAlignment="1">
      <alignment/>
    </xf>
    <xf numFmtId="0" fontId="3" fillId="0" borderId="0" xfId="0" applyFont="1" applyAlignment="1">
      <alignment/>
    </xf>
    <xf numFmtId="0" fontId="11" fillId="0" borderId="0" xfId="0" applyFont="1" applyAlignment="1">
      <alignment/>
    </xf>
    <xf numFmtId="0" fontId="11" fillId="4" borderId="0" xfId="0" applyFont="1" applyFill="1" applyAlignment="1">
      <alignment/>
    </xf>
    <xf numFmtId="0" fontId="11" fillId="0" borderId="0" xfId="0" applyFont="1" applyAlignment="1">
      <alignment horizontal="left"/>
    </xf>
    <xf numFmtId="0" fontId="11" fillId="0" borderId="0" xfId="0" applyFont="1" applyAlignment="1">
      <alignment horizontal="right"/>
    </xf>
    <xf numFmtId="169" fontId="0" fillId="2" borderId="0" xfId="0" applyNumberFormat="1" applyFill="1" applyAlignment="1">
      <alignment/>
    </xf>
    <xf numFmtId="0" fontId="12" fillId="0" borderId="0" xfId="0" applyFont="1" applyAlignment="1">
      <alignment/>
    </xf>
    <xf numFmtId="0" fontId="13" fillId="0" borderId="0" xfId="20" applyFont="1" applyBorder="1" applyAlignment="1">
      <alignment horizontal="left"/>
    </xf>
    <xf numFmtId="0" fontId="13" fillId="0" borderId="0" xfId="20" applyFont="1" applyAlignment="1">
      <alignment horizontal="left"/>
    </xf>
    <xf numFmtId="0" fontId="13" fillId="2" borderId="0" xfId="20" applyFont="1" applyFill="1" applyBorder="1" applyAlignment="1">
      <alignment horizontal="left"/>
    </xf>
    <xf numFmtId="0" fontId="11" fillId="4" borderId="0" xfId="0" applyFont="1" applyFill="1" applyAlignment="1">
      <alignment horizontal="left"/>
    </xf>
    <xf numFmtId="1" fontId="3" fillId="2" borderId="0" xfId="0" applyNumberFormat="1" applyFont="1" applyFill="1" applyAlignment="1">
      <alignment/>
    </xf>
    <xf numFmtId="0" fontId="0" fillId="2" borderId="0" xfId="0" applyFill="1" applyAlignment="1">
      <alignment/>
    </xf>
    <xf numFmtId="0" fontId="3" fillId="2" borderId="0" xfId="0" applyFont="1" applyFill="1" applyAlignment="1">
      <alignment/>
    </xf>
    <xf numFmtId="1" fontId="3" fillId="0" borderId="0" xfId="0" applyNumberFormat="1" applyFont="1" applyAlignment="1">
      <alignment/>
    </xf>
    <xf numFmtId="0" fontId="0" fillId="0" borderId="0" xfId="0" applyAlignment="1">
      <alignment/>
    </xf>
    <xf numFmtId="1" fontId="0" fillId="0" borderId="0" xfId="0" applyNumberFormat="1" applyAlignment="1">
      <alignment/>
    </xf>
    <xf numFmtId="1" fontId="0" fillId="2" borderId="0" xfId="0" applyNumberFormat="1" applyFill="1" applyAlignment="1">
      <alignment/>
    </xf>
    <xf numFmtId="0" fontId="3" fillId="0" borderId="0" xfId="0" applyFont="1" applyAlignment="1">
      <alignment/>
    </xf>
    <xf numFmtId="0" fontId="3"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4" fillId="5" borderId="0" xfId="0" applyFont="1" applyFill="1" applyAlignment="1">
      <alignment horizontal="center"/>
    </xf>
    <xf numFmtId="0" fontId="14" fillId="5" borderId="0" xfId="0" applyFont="1" applyFill="1" applyAlignment="1">
      <alignment/>
    </xf>
    <xf numFmtId="0" fontId="0" fillId="0" borderId="0" xfId="0" applyFont="1" applyAlignment="1">
      <alignment horizontal="right"/>
    </xf>
    <xf numFmtId="0" fontId="0" fillId="0" borderId="0" xfId="0" applyFont="1" applyAlignment="1">
      <alignment horizontal="center"/>
    </xf>
    <xf numFmtId="0" fontId="10" fillId="0" borderId="0" xfId="0" applyFont="1" applyAlignment="1">
      <alignment horizontal="left"/>
    </xf>
    <xf numFmtId="0" fontId="12" fillId="0" borderId="0" xfId="0" applyFont="1" applyAlignment="1">
      <alignment horizontal="center"/>
    </xf>
    <xf numFmtId="0" fontId="0" fillId="2" borderId="0" xfId="0" applyFont="1" applyFill="1" applyAlignment="1">
      <alignment horizontal="right"/>
    </xf>
    <xf numFmtId="0" fontId="0" fillId="2" borderId="0" xfId="0" applyFont="1" applyFill="1" applyAlignment="1">
      <alignment horizontal="left"/>
    </xf>
    <xf numFmtId="0" fontId="0" fillId="2" borderId="0" xfId="0" applyFont="1" applyFill="1" applyAlignment="1">
      <alignment horizontal="center"/>
    </xf>
    <xf numFmtId="0" fontId="0" fillId="2" borderId="0" xfId="0" applyFont="1" applyFill="1" applyAlignment="1">
      <alignment/>
    </xf>
    <xf numFmtId="0" fontId="3" fillId="2" borderId="0" xfId="0" applyFont="1" applyFill="1" applyAlignment="1">
      <alignment/>
    </xf>
    <xf numFmtId="0" fontId="11" fillId="2" borderId="0" xfId="0" applyFont="1" applyFill="1" applyAlignment="1">
      <alignment/>
    </xf>
    <xf numFmtId="0" fontId="16" fillId="4" borderId="1" xfId="0" applyFont="1" applyFill="1" applyBorder="1" applyAlignment="1">
      <alignment horizontal="left"/>
    </xf>
    <xf numFmtId="0" fontId="16" fillId="4" borderId="2" xfId="0" applyFont="1" applyFill="1" applyBorder="1" applyAlignment="1">
      <alignment horizontal="left"/>
    </xf>
    <xf numFmtId="0" fontId="11" fillId="4" borderId="2" xfId="0" applyFont="1" applyFill="1" applyBorder="1" applyAlignment="1">
      <alignment horizontal="center"/>
    </xf>
    <xf numFmtId="0" fontId="17" fillId="0" borderId="0" xfId="0" applyFont="1" applyAlignment="1">
      <alignment/>
    </xf>
    <xf numFmtId="0" fontId="17" fillId="4" borderId="2" xfId="0" applyFont="1" applyFill="1" applyBorder="1" applyAlignment="1">
      <alignment/>
    </xf>
    <xf numFmtId="0" fontId="17" fillId="4" borderId="0" xfId="0" applyFont="1" applyFill="1" applyAlignment="1">
      <alignment horizontal="left"/>
    </xf>
    <xf numFmtId="0" fontId="17" fillId="0" borderId="0" xfId="0" applyFont="1" applyAlignment="1">
      <alignment horizontal="left"/>
    </xf>
    <xf numFmtId="0" fontId="17" fillId="4" borderId="2" xfId="0" applyFont="1" applyFill="1" applyBorder="1" applyAlignment="1">
      <alignment horizontal="left"/>
    </xf>
    <xf numFmtId="0" fontId="17" fillId="4" borderId="3" xfId="0" applyFont="1" applyFill="1" applyBorder="1" applyAlignment="1">
      <alignment horizontal="left"/>
    </xf>
    <xf numFmtId="0" fontId="4" fillId="4" borderId="4" xfId="0" applyFont="1" applyFill="1" applyBorder="1" applyAlignment="1">
      <alignment horizontal="left"/>
    </xf>
    <xf numFmtId="0" fontId="0" fillId="4" borderId="0" xfId="0" applyFill="1" applyAlignment="1">
      <alignment/>
    </xf>
    <xf numFmtId="0" fontId="4" fillId="4" borderId="0" xfId="0" applyFont="1" applyFill="1" applyAlignment="1">
      <alignment horizontal="center"/>
    </xf>
    <xf numFmtId="0" fontId="0" fillId="4" borderId="0" xfId="0" applyFill="1" applyAlignment="1">
      <alignment horizontal="center"/>
    </xf>
    <xf numFmtId="0" fontId="17" fillId="4" borderId="0" xfId="0" applyFont="1" applyFill="1" applyAlignment="1">
      <alignment horizontal="right"/>
    </xf>
    <xf numFmtId="0" fontId="17" fillId="4" borderId="5" xfId="0" applyFont="1" applyFill="1" applyBorder="1" applyAlignment="1">
      <alignment horizontal="left"/>
    </xf>
    <xf numFmtId="0" fontId="3" fillId="4" borderId="4" xfId="0" applyFont="1" applyFill="1" applyBorder="1" applyAlignment="1">
      <alignment horizontal="left"/>
    </xf>
    <xf numFmtId="0" fontId="0" fillId="4" borderId="0" xfId="0" applyFont="1" applyFill="1" applyAlignment="1">
      <alignment horizontal="left"/>
    </xf>
    <xf numFmtId="0" fontId="0" fillId="4" borderId="5" xfId="0" applyFont="1" applyFill="1" applyBorder="1" applyAlignment="1">
      <alignment horizontal="left"/>
    </xf>
    <xf numFmtId="0" fontId="0" fillId="4" borderId="4" xfId="0" applyFill="1" applyBorder="1" applyAlignment="1">
      <alignment/>
    </xf>
    <xf numFmtId="0" fontId="0" fillId="4" borderId="0" xfId="0" applyFont="1" applyFill="1" applyAlignment="1">
      <alignment horizontal="right"/>
    </xf>
    <xf numFmtId="0" fontId="0" fillId="0" borderId="6" xfId="0" applyBorder="1" applyAlignment="1">
      <alignment horizontal="left"/>
    </xf>
    <xf numFmtId="0" fontId="3" fillId="4" borderId="4" xfId="0" applyFont="1" applyFill="1" applyBorder="1" applyAlignment="1">
      <alignment/>
    </xf>
    <xf numFmtId="0" fontId="0" fillId="4" borderId="0" xfId="0" applyFill="1" applyAlignment="1">
      <alignment horizontal="left"/>
    </xf>
    <xf numFmtId="0" fontId="0" fillId="4" borderId="6" xfId="0" applyFill="1" applyBorder="1" applyAlignment="1">
      <alignment horizontal="left"/>
    </xf>
    <xf numFmtId="0" fontId="18" fillId="4" borderId="4" xfId="0" applyFont="1" applyFill="1" applyBorder="1" applyAlignment="1">
      <alignment/>
    </xf>
    <xf numFmtId="0" fontId="21" fillId="4" borderId="0" xfId="0" applyFont="1" applyFill="1" applyAlignment="1">
      <alignment horizontal="left"/>
    </xf>
    <xf numFmtId="0" fontId="3" fillId="4" borderId="6" xfId="0" applyFont="1" applyFill="1" applyBorder="1" applyAlignment="1">
      <alignment horizontal="left"/>
    </xf>
    <xf numFmtId="0" fontId="4" fillId="4" borderId="0" xfId="0" applyFont="1" applyFill="1" applyAlignment="1">
      <alignment/>
    </xf>
    <xf numFmtId="0" fontId="4" fillId="4" borderId="0" xfId="0" applyFont="1" applyFill="1" applyAlignment="1">
      <alignment/>
    </xf>
    <xf numFmtId="0" fontId="4" fillId="4" borderId="4" xfId="0" applyFont="1" applyFill="1" applyBorder="1" applyAlignment="1">
      <alignment/>
    </xf>
    <xf numFmtId="0" fontId="12" fillId="4" borderId="7" xfId="0" applyFont="1" applyFill="1" applyBorder="1" applyAlignment="1">
      <alignment/>
    </xf>
    <xf numFmtId="0" fontId="12" fillId="4" borderId="8" xfId="0" applyFont="1" applyFill="1" applyBorder="1" applyAlignment="1">
      <alignment/>
    </xf>
    <xf numFmtId="0" fontId="12" fillId="4" borderId="8" xfId="0" applyFont="1" applyFill="1" applyBorder="1" applyAlignment="1">
      <alignment/>
    </xf>
    <xf numFmtId="0" fontId="0" fillId="4" borderId="9" xfId="0" applyFill="1" applyBorder="1" applyAlignment="1">
      <alignment horizontal="left"/>
    </xf>
    <xf numFmtId="0" fontId="10" fillId="0" borderId="0" xfId="0" applyFont="1" applyAlignment="1">
      <alignment horizontal="right"/>
    </xf>
    <xf numFmtId="0" fontId="10" fillId="0" borderId="0" xfId="0" applyFont="1" applyAlignment="1">
      <alignment horizontal="left"/>
    </xf>
    <xf numFmtId="0" fontId="22" fillId="0" borderId="0" xfId="0" applyFont="1" applyAlignment="1">
      <alignment horizontal="left"/>
    </xf>
    <xf numFmtId="0" fontId="23" fillId="0" borderId="0" xfId="0" applyFont="1" applyAlignment="1">
      <alignment/>
    </xf>
    <xf numFmtId="0" fontId="23" fillId="0" borderId="0" xfId="0" applyFont="1" applyAlignment="1">
      <alignment/>
    </xf>
    <xf numFmtId="0" fontId="22" fillId="0" borderId="0" xfId="0" applyFont="1" applyAlignment="1">
      <alignment/>
    </xf>
    <xf numFmtId="0" fontId="22" fillId="0" borderId="0" xfId="0" applyFont="1" applyAlignment="1">
      <alignment horizontal="right"/>
    </xf>
    <xf numFmtId="0" fontId="10" fillId="0" borderId="0" xfId="0" applyFont="1" applyAlignment="1">
      <alignment horizontal="center"/>
    </xf>
    <xf numFmtId="0" fontId="24" fillId="0" borderId="0" xfId="0" applyFont="1" applyAlignment="1">
      <alignment horizontal="left" vertical="center" wrapText="1"/>
    </xf>
    <xf numFmtId="0" fontId="17" fillId="0" borderId="0" xfId="0" applyFont="1" applyAlignment="1">
      <alignment horizontal="right"/>
    </xf>
    <xf numFmtId="0" fontId="0" fillId="2" borderId="0" xfId="0" applyFill="1" applyAlignment="1">
      <alignment vertical="top"/>
    </xf>
    <xf numFmtId="0" fontId="8" fillId="2" borderId="0" xfId="0" applyFont="1" applyFill="1" applyAlignment="1">
      <alignment vertical="center"/>
    </xf>
    <xf numFmtId="0" fontId="24" fillId="2" borderId="0" xfId="0" applyFont="1" applyFill="1" applyAlignment="1">
      <alignment vertical="center" wrapText="1"/>
    </xf>
    <xf numFmtId="0" fontId="0" fillId="0" borderId="0" xfId="0" applyAlignment="1">
      <alignment vertical="top"/>
    </xf>
    <xf numFmtId="0" fontId="0" fillId="6" borderId="0" xfId="0" applyFill="1" applyAlignment="1">
      <alignment/>
    </xf>
    <xf numFmtId="0" fontId="0" fillId="6" borderId="0" xfId="0" applyFill="1" applyAlignment="1">
      <alignment horizontal="left"/>
    </xf>
    <xf numFmtId="0" fontId="0" fillId="6" borderId="0" xfId="0" applyFill="1" applyAlignment="1">
      <alignment horizontal="center"/>
    </xf>
    <xf numFmtId="0" fontId="0" fillId="6" borderId="0" xfId="0" applyFill="1" applyAlignment="1">
      <alignment horizontal="right"/>
    </xf>
    <xf numFmtId="0" fontId="3" fillId="6" borderId="0" xfId="0" applyFont="1" applyFill="1" applyAlignment="1">
      <alignment horizontal="center"/>
    </xf>
    <xf numFmtId="0" fontId="7" fillId="6" borderId="0" xfId="0" applyFont="1" applyFill="1" applyAlignment="1">
      <alignment horizontal="center"/>
    </xf>
    <xf numFmtId="0" fontId="7" fillId="2" borderId="0" xfId="0" applyFont="1" applyFill="1" applyAlignment="1">
      <alignment horizontal="center"/>
    </xf>
    <xf numFmtId="0" fontId="22" fillId="2" borderId="0" xfId="0" applyFont="1" applyFill="1" applyAlignment="1">
      <alignment/>
    </xf>
    <xf numFmtId="168" fontId="0" fillId="6" borderId="0" xfId="0" applyNumberFormat="1" applyFill="1" applyAlignment="1">
      <alignment/>
    </xf>
    <xf numFmtId="0" fontId="27" fillId="0" borderId="0" xfId="0" applyFont="1" applyAlignment="1">
      <alignment horizontal="left"/>
    </xf>
    <xf numFmtId="170" fontId="3" fillId="0" borderId="0" xfId="0" applyNumberFormat="1" applyFont="1" applyAlignment="1">
      <alignment/>
    </xf>
    <xf numFmtId="0" fontId="0" fillId="5" borderId="0" xfId="0" applyFill="1" applyAlignment="1">
      <alignment/>
    </xf>
    <xf numFmtId="0" fontId="11" fillId="5" borderId="0" xfId="0" applyFont="1" applyFill="1" applyAlignment="1">
      <alignment horizontal="center"/>
    </xf>
    <xf numFmtId="0" fontId="3" fillId="5" borderId="0" xfId="0" applyFont="1" applyFill="1" applyAlignment="1">
      <alignment/>
    </xf>
    <xf numFmtId="170" fontId="0" fillId="2" borderId="0" xfId="0" applyNumberFormat="1" applyFill="1" applyAlignment="1">
      <alignment/>
    </xf>
    <xf numFmtId="0" fontId="11" fillId="5" borderId="0" xfId="0" applyFont="1" applyFill="1" applyAlignment="1">
      <alignment/>
    </xf>
    <xf numFmtId="170" fontId="0" fillId="0" borderId="0" xfId="0" applyNumberFormat="1" applyAlignment="1">
      <alignment/>
    </xf>
    <xf numFmtId="0" fontId="28" fillId="0" borderId="0" xfId="0" applyFont="1" applyAlignment="1">
      <alignment/>
    </xf>
    <xf numFmtId="0" fontId="28" fillId="0" borderId="0" xfId="0" applyFont="1" applyAlignment="1">
      <alignment/>
    </xf>
    <xf numFmtId="0" fontId="10" fillId="2" borderId="0" xfId="0" applyFont="1" applyFill="1" applyAlignment="1">
      <alignment/>
    </xf>
    <xf numFmtId="0" fontId="12" fillId="0" borderId="10" xfId="0" applyFont="1" applyBorder="1" applyAlignment="1">
      <alignment horizontal="center" textRotation="90" wrapText="1"/>
    </xf>
    <xf numFmtId="0" fontId="12" fillId="0" borderId="11" xfId="0" applyFont="1" applyBorder="1" applyAlignment="1">
      <alignment horizontal="center" textRotation="90" wrapText="1"/>
    </xf>
    <xf numFmtId="0" fontId="30" fillId="0" borderId="1" xfId="0" applyFont="1" applyBorder="1" applyAlignment="1">
      <alignment horizontal="center" textRotation="90" wrapText="1"/>
    </xf>
    <xf numFmtId="169" fontId="0" fillId="0" borderId="0" xfId="0" applyNumberFormat="1" applyFont="1" applyAlignment="1">
      <alignment/>
    </xf>
    <xf numFmtId="169" fontId="0" fillId="2" borderId="0" xfId="0" applyNumberFormat="1" applyFont="1" applyFill="1" applyAlignment="1">
      <alignment/>
    </xf>
    <xf numFmtId="169" fontId="3" fillId="0" borderId="0" xfId="0" applyNumberFormat="1" applyFont="1" applyFill="1" applyAlignment="1">
      <alignment/>
    </xf>
    <xf numFmtId="0" fontId="0" fillId="0" borderId="0" xfId="0" applyFont="1" applyFill="1" applyAlignment="1">
      <alignment/>
    </xf>
    <xf numFmtId="0" fontId="3" fillId="0" borderId="0" xfId="0" applyFont="1" applyFill="1" applyAlignment="1">
      <alignment/>
    </xf>
    <xf numFmtId="0" fontId="11" fillId="0" borderId="0" xfId="0" applyFont="1" applyFill="1" applyAlignment="1">
      <alignment/>
    </xf>
    <xf numFmtId="0" fontId="11" fillId="0" borderId="0" xfId="0" applyFont="1" applyFill="1" applyAlignment="1">
      <alignment/>
    </xf>
    <xf numFmtId="0" fontId="0" fillId="0" borderId="0" xfId="0" applyFill="1" applyAlignment="1">
      <alignment horizontal="left"/>
    </xf>
    <xf numFmtId="0" fontId="3" fillId="0" borderId="0" xfId="0" applyNumberFormat="1" applyFont="1" applyAlignment="1">
      <alignment/>
    </xf>
    <xf numFmtId="0" fontId="3" fillId="0" borderId="0" xfId="0" applyFont="1" applyAlignment="1">
      <alignment horizontal="left"/>
    </xf>
    <xf numFmtId="0" fontId="3" fillId="2" borderId="0" xfId="0" applyFont="1" applyFill="1" applyAlignment="1">
      <alignment horizontal="left"/>
    </xf>
    <xf numFmtId="0" fontId="3" fillId="2" borderId="0" xfId="0" applyNumberFormat="1" applyFont="1" applyFill="1" applyAlignment="1">
      <alignment/>
    </xf>
    <xf numFmtId="0" fontId="3" fillId="0" borderId="0" xfId="20" applyFont="1" applyAlignment="1">
      <alignment horizontal="left"/>
    </xf>
    <xf numFmtId="0" fontId="3" fillId="0" borderId="0" xfId="0" applyNumberFormat="1" applyFont="1" applyAlignment="1">
      <alignment/>
    </xf>
    <xf numFmtId="0" fontId="3" fillId="0" borderId="0" xfId="0" applyNumberFormat="1" applyFont="1" applyAlignment="1">
      <alignment/>
    </xf>
    <xf numFmtId="0" fontId="12" fillId="0" borderId="10" xfId="0" applyFont="1" applyBorder="1" applyAlignment="1">
      <alignment horizontal="left" textRotation="90" wrapText="1"/>
    </xf>
    <xf numFmtId="0" fontId="12" fillId="0" borderId="11" xfId="0" applyFont="1" applyBorder="1" applyAlignment="1">
      <alignment horizontal="left" textRotation="90" wrapText="1"/>
    </xf>
    <xf numFmtId="0" fontId="5" fillId="0" borderId="12" xfId="0" applyFont="1" applyBorder="1" applyAlignment="1">
      <alignment horizontal="center" textRotation="90" wrapText="1"/>
    </xf>
    <xf numFmtId="0" fontId="5" fillId="0" borderId="10" xfId="0" applyFont="1" applyBorder="1" applyAlignment="1">
      <alignment horizontal="center" textRotation="90" wrapText="1"/>
    </xf>
    <xf numFmtId="0" fontId="5" fillId="0" borderId="11" xfId="0" applyFont="1" applyBorder="1" applyAlignment="1">
      <alignment horizontal="center" textRotation="90" wrapText="1"/>
    </xf>
    <xf numFmtId="0" fontId="12" fillId="0" borderId="12" xfId="0" applyFont="1" applyBorder="1" applyAlignment="1">
      <alignment horizontal="center" textRotation="90" wrapText="1"/>
    </xf>
    <xf numFmtId="0" fontId="0" fillId="0" borderId="0" xfId="0" applyFill="1" applyAlignment="1">
      <alignment/>
    </xf>
    <xf numFmtId="0" fontId="0" fillId="0" borderId="0" xfId="0" applyFont="1" applyAlignment="1">
      <alignment/>
    </xf>
    <xf numFmtId="0" fontId="3" fillId="2" borderId="0" xfId="0" applyFont="1" applyFill="1" applyAlignment="1">
      <alignment horizontal="center"/>
    </xf>
    <xf numFmtId="0" fontId="3" fillId="0" borderId="0" xfId="0" applyFont="1" applyAlignment="1">
      <alignment/>
    </xf>
    <xf numFmtId="0" fontId="9" fillId="2" borderId="0" xfId="0" applyFont="1" applyFill="1" applyAlignment="1">
      <alignment horizontal="right"/>
    </xf>
    <xf numFmtId="0" fontId="4" fillId="0" borderId="0" xfId="0" applyFont="1" applyAlignment="1">
      <alignment horizontal="right"/>
    </xf>
    <xf numFmtId="0" fontId="4" fillId="2" borderId="0" xfId="0" applyFont="1" applyFill="1" applyAlignment="1">
      <alignment horizontal="right"/>
    </xf>
    <xf numFmtId="0" fontId="31" fillId="2" borderId="0" xfId="0" applyFont="1" applyFill="1" applyAlignment="1">
      <alignment horizontal="right"/>
    </xf>
    <xf numFmtId="0" fontId="3" fillId="2" borderId="0" xfId="0" applyNumberFormat="1" applyFont="1" applyFill="1" applyAlignment="1">
      <alignment/>
    </xf>
    <xf numFmtId="0" fontId="5" fillId="0" borderId="0" xfId="0" applyFont="1" applyAlignment="1">
      <alignment horizontal="center" textRotation="90" wrapText="1"/>
    </xf>
    <xf numFmtId="0" fontId="33" fillId="0" borderId="0" xfId="0" applyFont="1" applyAlignment="1">
      <alignment horizontal="center"/>
    </xf>
    <xf numFmtId="0" fontId="33" fillId="2" borderId="0" xfId="0" applyFont="1" applyFill="1" applyAlignment="1">
      <alignment horizontal="center"/>
    </xf>
    <xf numFmtId="0" fontId="12" fillId="0" borderId="13" xfId="0" applyFont="1" applyBorder="1" applyAlignment="1">
      <alignment horizontal="left" vertical="top" wrapText="1"/>
    </xf>
    <xf numFmtId="0" fontId="12" fillId="0" borderId="12" xfId="0" applyFont="1" applyBorder="1" applyAlignment="1">
      <alignment horizontal="center" textRotation="90" wrapText="1"/>
    </xf>
    <xf numFmtId="0" fontId="12" fillId="0" borderId="10" xfId="0" applyFont="1" applyBorder="1" applyAlignment="1">
      <alignment horizontal="center" textRotation="90" wrapText="1"/>
    </xf>
    <xf numFmtId="0" fontId="12" fillId="0" borderId="11" xfId="0" applyFont="1" applyBorder="1" applyAlignment="1">
      <alignment horizontal="center" textRotation="90" wrapText="1"/>
    </xf>
    <xf numFmtId="0" fontId="4" fillId="0" borderId="12" xfId="0" applyFont="1" applyBorder="1" applyAlignment="1">
      <alignment horizontal="center" textRotation="90" wrapText="1"/>
    </xf>
    <xf numFmtId="0" fontId="4" fillId="0" borderId="10" xfId="0" applyFont="1" applyBorder="1" applyAlignment="1">
      <alignment horizontal="center" textRotation="90" wrapText="1"/>
    </xf>
    <xf numFmtId="0" fontId="4" fillId="0" borderId="11" xfId="0" applyFont="1" applyBorder="1" applyAlignment="1">
      <alignment horizontal="center" textRotation="90" wrapText="1"/>
    </xf>
    <xf numFmtId="0" fontId="3" fillId="0" borderId="12" xfId="0" applyFont="1" applyBorder="1" applyAlignment="1">
      <alignment horizontal="center" textRotation="90" wrapText="1"/>
    </xf>
    <xf numFmtId="0" fontId="3" fillId="0" borderId="10" xfId="0" applyFont="1" applyBorder="1" applyAlignment="1">
      <alignment horizontal="center" textRotation="90" wrapText="1"/>
    </xf>
    <xf numFmtId="0" fontId="3" fillId="0" borderId="11" xfId="0" applyFont="1" applyBorder="1" applyAlignment="1">
      <alignment horizontal="center" textRotation="90" wrapText="1"/>
    </xf>
    <xf numFmtId="0" fontId="34" fillId="0" borderId="14" xfId="0" applyFont="1" applyBorder="1" applyAlignment="1">
      <alignment horizontal="center" textRotation="90" wrapText="1"/>
    </xf>
    <xf numFmtId="0" fontId="34" fillId="0" borderId="10" xfId="0" applyFont="1" applyBorder="1" applyAlignment="1">
      <alignment horizontal="center" textRotation="90" wrapText="1"/>
    </xf>
    <xf numFmtId="0" fontId="34" fillId="0" borderId="7" xfId="0" applyFont="1" applyBorder="1" applyAlignment="1">
      <alignment horizontal="center" textRotation="90" wrapText="1"/>
    </xf>
    <xf numFmtId="0" fontId="12" fillId="0" borderId="12" xfId="0" applyFont="1" applyBorder="1" applyAlignment="1">
      <alignment horizontal="left" textRotation="90" wrapText="1"/>
    </xf>
    <xf numFmtId="0" fontId="29" fillId="0" borderId="14" xfId="0" applyFont="1" applyBorder="1" applyAlignment="1">
      <alignment horizontal="center" textRotation="90" wrapText="1"/>
    </xf>
    <xf numFmtId="0" fontId="29" fillId="0" borderId="4" xfId="0" applyFont="1" applyBorder="1" applyAlignment="1">
      <alignment horizontal="center" textRotation="90" wrapText="1"/>
    </xf>
    <xf numFmtId="0" fontId="29" fillId="0" borderId="6" xfId="0" applyFont="1" applyBorder="1" applyAlignment="1">
      <alignment horizontal="center" textRotation="90" wrapText="1"/>
    </xf>
    <xf numFmtId="0" fontId="29" fillId="0" borderId="7" xfId="0" applyFont="1" applyBorder="1" applyAlignment="1">
      <alignment horizontal="center" textRotation="90" wrapText="1"/>
    </xf>
    <xf numFmtId="0" fontId="29" fillId="0" borderId="9" xfId="0" applyFont="1" applyBorder="1" applyAlignment="1">
      <alignment horizontal="center" textRotation="90" wrapText="1"/>
    </xf>
    <xf numFmtId="0" fontId="6" fillId="0" borderId="1" xfId="0" applyFont="1" applyBorder="1" applyAlignment="1">
      <alignment horizontal="center" textRotation="90" wrapText="1"/>
    </xf>
    <xf numFmtId="0" fontId="0" fillId="0" borderId="14" xfId="0" applyBorder="1" applyAlignment="1">
      <alignment horizontal="center" textRotation="90" wrapText="1"/>
    </xf>
    <xf numFmtId="0" fontId="0" fillId="0" borderId="4" xfId="0" applyBorder="1" applyAlignment="1">
      <alignment horizontal="center" textRotation="90" wrapText="1"/>
    </xf>
    <xf numFmtId="0" fontId="0" fillId="0" borderId="6" xfId="0" applyBorder="1" applyAlignment="1">
      <alignment horizontal="center" textRotation="90" wrapText="1"/>
    </xf>
    <xf numFmtId="0" fontId="0" fillId="0" borderId="7" xfId="0" applyBorder="1" applyAlignment="1">
      <alignment horizontal="center" textRotation="90" wrapText="1"/>
    </xf>
    <xf numFmtId="0" fontId="0" fillId="0" borderId="9" xfId="0" applyBorder="1" applyAlignment="1">
      <alignment horizontal="center" textRotation="90" wrapText="1"/>
    </xf>
    <xf numFmtId="0" fontId="0" fillId="5" borderId="0" xfId="0" applyFill="1" applyAlignment="1">
      <alignment horizontal="center"/>
    </xf>
    <xf numFmtId="0" fontId="11" fillId="0" borderId="0" xfId="0" applyFont="1" applyAlignment="1">
      <alignment horizontal="left" vertical="center" wrapText="1"/>
    </xf>
    <xf numFmtId="0" fontId="24" fillId="0" borderId="1"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0" xfId="0" applyFont="1" applyBorder="1" applyAlignment="1">
      <alignment horizontal="left" vertical="center" wrapText="1"/>
    </xf>
    <xf numFmtId="0" fontId="24" fillId="0" borderId="5" xfId="0" applyFont="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4" fillId="5" borderId="0" xfId="0" applyFont="1" applyFill="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0" fillId="0" borderId="0" xfId="0" applyFont="1" applyAlignment="1">
      <alignment horizontal="center"/>
    </xf>
    <xf numFmtId="0" fontId="8" fillId="0" borderId="0" xfId="0" applyFont="1" applyAlignment="1">
      <alignment horizontal="center" textRotation="90"/>
    </xf>
    <xf numFmtId="0" fontId="0" fillId="0" borderId="0" xfId="0" applyAlignment="1">
      <alignment horizontal="center"/>
    </xf>
    <xf numFmtId="0" fontId="0" fillId="2" borderId="0" xfId="0" applyFill="1" applyAlignment="1">
      <alignment horizontal="center"/>
    </xf>
    <xf numFmtId="0" fontId="0" fillId="2" borderId="0" xfId="0" applyFont="1" applyFill="1" applyAlignment="1">
      <alignment horizontal="center"/>
    </xf>
    <xf numFmtId="0" fontId="3" fillId="0" borderId="0" xfId="0" applyFont="1" applyAlignment="1">
      <alignment horizontal="center"/>
    </xf>
    <xf numFmtId="0" fontId="3" fillId="0" borderId="0" xfId="0" applyFont="1" applyAlignment="1">
      <alignment horizontal="center"/>
    </xf>
    <xf numFmtId="0" fontId="4" fillId="2" borderId="0" xfId="0" applyFont="1" applyFill="1" applyAlignment="1">
      <alignment horizontal="center"/>
    </xf>
    <xf numFmtId="0" fontId="15" fillId="5" borderId="0" xfId="0" applyFont="1" applyFill="1" applyAlignment="1">
      <alignment horizontal="center"/>
    </xf>
    <xf numFmtId="0" fontId="6" fillId="7" borderId="12" xfId="0" applyFont="1" applyFill="1" applyBorder="1" applyAlignment="1" quotePrefix="1">
      <alignment horizontal="center" textRotation="90" wrapText="1"/>
    </xf>
    <xf numFmtId="0" fontId="6" fillId="7" borderId="10" xfId="0" applyFont="1" applyFill="1" applyBorder="1" applyAlignment="1" quotePrefix="1">
      <alignment horizontal="center" textRotation="90" wrapText="1"/>
    </xf>
    <xf numFmtId="0" fontId="6" fillId="7" borderId="18" xfId="0" applyFont="1" applyFill="1" applyBorder="1" applyAlignment="1" quotePrefix="1">
      <alignment horizontal="center" textRotation="90" wrapText="1"/>
    </xf>
    <xf numFmtId="0" fontId="7" fillId="0" borderId="0" xfId="0" applyFont="1" applyAlignment="1">
      <alignment horizontal="center"/>
    </xf>
    <xf numFmtId="0" fontId="5" fillId="3" borderId="12" xfId="0" applyFont="1" applyFill="1" applyBorder="1" applyAlignment="1" quotePrefix="1">
      <alignment horizontal="center" textRotation="90" wrapText="1"/>
    </xf>
    <xf numFmtId="0" fontId="5" fillId="3" borderId="10" xfId="0" applyFont="1" applyFill="1" applyBorder="1" applyAlignment="1" quotePrefix="1">
      <alignment horizontal="center" textRotation="90" wrapText="1"/>
    </xf>
    <xf numFmtId="0" fontId="5" fillId="3" borderId="18" xfId="0" applyFont="1" applyFill="1" applyBorder="1" applyAlignment="1" quotePrefix="1">
      <alignment horizontal="center" textRotation="90"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S%20America\OT%20Chronology\The%20Sacred%20Calendar%20of%20the%20Creator%20in%20Progress%20VI%20(version%202%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3"/>
      <sheetName val="Blad2"/>
      <sheetName val="Blad1"/>
      <sheetName val="Sheet1"/>
      <sheetName val="Sheet2"/>
      <sheetName val="Sheet3"/>
      <sheetName val="Sheet4"/>
      <sheetName val="Sheet5"/>
      <sheetName val="Sheet6"/>
      <sheetName val="Sheet7"/>
      <sheetName val="Sheet8"/>
      <sheetName val="Blad5"/>
      <sheetName val="Blad4"/>
      <sheetName val="Sheet9"/>
      <sheetName val="Sheet10"/>
      <sheetName val="Sheet11"/>
    </sheetNames>
    <sheetDataSet>
      <sheetData sheetId="9">
        <row r="1088">
          <cell r="R1088" t="str">
            <v>Ezr 1:1-2  Now in the first year of Cyrus king of Persia, that the word of the LORD by the mouth of Jeremiah might be fulfilled, the LORD stirred up the spirit of Cyrus king of Persia, that he made a proclamation throughout all his kingdom, and put it als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net.org/qrtrly/eng/04d/less11.html" TargetMode="External" /><Relationship Id="rId2" Type="http://schemas.openxmlformats.org/officeDocument/2006/relationships/hyperlink" Target="http://ssnet.org/qrtrly/eng/04d/less11.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56"/>
  <sheetViews>
    <sheetView tabSelected="1" workbookViewId="0" topLeftCell="A1">
      <pane ySplit="3" topLeftCell="BM85" activePane="bottomLeft" state="frozen"/>
      <selection pane="topLeft" activeCell="A1" sqref="A1"/>
      <selection pane="bottomLeft" activeCell="J98" sqref="J98"/>
    </sheetView>
  </sheetViews>
  <sheetFormatPr defaultColWidth="9.140625" defaultRowHeight="12.75"/>
  <cols>
    <col min="1" max="1" width="8.00390625" style="0" customWidth="1"/>
    <col min="2" max="2" width="4.7109375" style="0" customWidth="1"/>
    <col min="3" max="3" width="7.8515625" style="1" customWidth="1"/>
    <col min="4" max="4" width="5.140625" style="2" customWidth="1"/>
    <col min="5" max="5" width="8.57421875" style="1" customWidth="1"/>
    <col min="6" max="6" width="4.57421875" style="0" customWidth="1"/>
    <col min="7" max="7" width="6.28125" style="3" customWidth="1"/>
    <col min="8" max="8" width="1.7109375" style="4" customWidth="1"/>
    <col min="9" max="10" width="7.7109375" style="0" customWidth="1"/>
    <col min="11" max="11" width="50.57421875" style="0" customWidth="1"/>
    <col min="14" max="14" width="9.00390625" style="2" customWidth="1"/>
    <col min="15" max="15" width="19.28125" style="0" customWidth="1"/>
    <col min="16" max="17" width="4.28125" style="0" customWidth="1"/>
    <col min="18" max="19" width="4.421875" style="0" customWidth="1"/>
    <col min="20" max="20" width="9.140625" style="2" customWidth="1"/>
    <col min="21" max="21" width="3.57421875" style="1" customWidth="1"/>
    <col min="22" max="23" width="3.8515625" style="1" customWidth="1"/>
    <col min="24" max="25" width="3.8515625" style="0" customWidth="1"/>
    <col min="26" max="26" width="4.00390625" style="0" customWidth="1"/>
    <col min="29" max="29" width="6.28125" style="0" customWidth="1"/>
    <col min="30" max="30" width="6.00390625" style="0" customWidth="1"/>
  </cols>
  <sheetData>
    <row r="1" spans="1:30" ht="26.25" customHeight="1">
      <c r="A1" s="6" t="s">
        <v>11</v>
      </c>
      <c r="B1" s="204" t="s">
        <v>12</v>
      </c>
      <c r="C1" s="204"/>
      <c r="D1" s="204"/>
      <c r="E1" s="204"/>
      <c r="F1" s="204" t="s">
        <v>13</v>
      </c>
      <c r="G1" s="204"/>
      <c r="H1" s="204"/>
      <c r="I1" s="7"/>
      <c r="J1" s="7"/>
      <c r="K1" s="8" t="s">
        <v>14</v>
      </c>
      <c r="L1" s="7"/>
      <c r="M1" s="7"/>
      <c r="N1" s="204" t="s">
        <v>14</v>
      </c>
      <c r="O1" s="204"/>
      <c r="P1" s="8"/>
      <c r="Q1" s="8"/>
      <c r="R1" s="8"/>
      <c r="S1" s="8"/>
      <c r="T1" s="9" t="s">
        <v>15</v>
      </c>
      <c r="U1" s="219" t="s">
        <v>16</v>
      </c>
      <c r="V1" s="219" t="s">
        <v>17</v>
      </c>
      <c r="W1" s="219" t="s">
        <v>18</v>
      </c>
      <c r="X1" s="215" t="s">
        <v>19</v>
      </c>
      <c r="Y1" s="215" t="s">
        <v>20</v>
      </c>
      <c r="Z1" s="215" t="s">
        <v>21</v>
      </c>
      <c r="AA1" s="133" t="s">
        <v>118</v>
      </c>
      <c r="AB1" s="181"/>
      <c r="AC1" s="186" t="s">
        <v>117</v>
      </c>
      <c r="AD1" s="187"/>
    </row>
    <row r="2" spans="1:30" ht="12.75">
      <c r="A2" s="6" t="s">
        <v>22</v>
      </c>
      <c r="B2" s="208" t="s">
        <v>23</v>
      </c>
      <c r="C2" s="208"/>
      <c r="D2" s="208"/>
      <c r="E2" s="208"/>
      <c r="F2" s="208" t="s">
        <v>24</v>
      </c>
      <c r="G2" s="208"/>
      <c r="H2" s="208"/>
      <c r="K2" s="2" t="s">
        <v>25</v>
      </c>
      <c r="L2" s="7"/>
      <c r="M2" s="7"/>
      <c r="N2" s="218" t="s">
        <v>26</v>
      </c>
      <c r="O2" s="218"/>
      <c r="P2" s="10"/>
      <c r="Q2" s="10"/>
      <c r="R2" s="10"/>
      <c r="S2" s="10"/>
      <c r="T2" s="12" t="s">
        <v>27</v>
      </c>
      <c r="U2" s="220"/>
      <c r="V2" s="220"/>
      <c r="W2" s="220"/>
      <c r="X2" s="216"/>
      <c r="Y2" s="216"/>
      <c r="Z2" s="216"/>
      <c r="AA2" s="182"/>
      <c r="AB2" s="183"/>
      <c r="AC2" s="188"/>
      <c r="AD2" s="189"/>
    </row>
    <row r="3" spans="1:30" ht="12.75" customHeight="1" thickBot="1">
      <c r="A3" s="6" t="s">
        <v>28</v>
      </c>
      <c r="B3" s="204" t="s">
        <v>29</v>
      </c>
      <c r="C3" s="204"/>
      <c r="D3" s="204" t="s">
        <v>30</v>
      </c>
      <c r="E3" s="204"/>
      <c r="I3" s="8"/>
      <c r="J3" s="8"/>
      <c r="L3" s="7"/>
      <c r="M3" s="7"/>
      <c r="N3" s="10"/>
      <c r="O3" s="14" t="s">
        <v>31</v>
      </c>
      <c r="P3" s="14"/>
      <c r="Q3" s="14"/>
      <c r="R3" s="14"/>
      <c r="S3" s="14"/>
      <c r="T3" s="9" t="s">
        <v>32</v>
      </c>
      <c r="U3" s="221"/>
      <c r="V3" s="221"/>
      <c r="W3" s="221"/>
      <c r="X3" s="217"/>
      <c r="Y3" s="217"/>
      <c r="Z3" s="217"/>
      <c r="AA3" s="184"/>
      <c r="AB3" s="185"/>
      <c r="AC3" s="190"/>
      <c r="AD3" s="191"/>
    </row>
    <row r="4" spans="1:24" ht="12.75">
      <c r="A4" s="4"/>
      <c r="B4" s="2"/>
      <c r="C4" s="2"/>
      <c r="D4" s="8"/>
      <c r="E4" s="8"/>
      <c r="I4" s="8"/>
      <c r="J4" s="8"/>
      <c r="L4" s="7"/>
      <c r="M4" s="7"/>
      <c r="N4" s="10"/>
      <c r="O4" s="14"/>
      <c r="P4" s="14"/>
      <c r="Q4" s="14"/>
      <c r="R4" s="14"/>
      <c r="S4" s="14"/>
      <c r="X4" s="15"/>
    </row>
    <row r="5" spans="1:19" ht="13.5" thickBot="1">
      <c r="A5" s="4"/>
      <c r="B5" s="2"/>
      <c r="C5" s="2"/>
      <c r="D5" s="8"/>
      <c r="E5" s="8"/>
      <c r="I5" s="8"/>
      <c r="J5" s="8"/>
      <c r="L5" s="7"/>
      <c r="M5" s="7"/>
      <c r="N5" s="10"/>
      <c r="O5" s="14"/>
      <c r="P5" s="14"/>
      <c r="Q5" s="14"/>
      <c r="R5" s="14"/>
      <c r="S5" s="14"/>
    </row>
    <row r="6" spans="1:19" ht="12.75">
      <c r="A6" s="4"/>
      <c r="B6" s="2"/>
      <c r="C6" s="2"/>
      <c r="D6" s="8"/>
      <c r="E6" s="8"/>
      <c r="I6" s="8"/>
      <c r="J6" s="8"/>
      <c r="L6" s="171" t="s">
        <v>136</v>
      </c>
      <c r="M6" s="171" t="s">
        <v>129</v>
      </c>
      <c r="N6" s="10"/>
      <c r="O6" s="14"/>
      <c r="P6" s="14"/>
      <c r="Q6" s="14"/>
      <c r="R6" s="14"/>
      <c r="S6" s="14"/>
    </row>
    <row r="7" spans="1:19" ht="12.75">
      <c r="A7" s="4"/>
      <c r="B7" s="2"/>
      <c r="C7" s="2"/>
      <c r="D7" s="8"/>
      <c r="E7" s="8"/>
      <c r="I7" s="8"/>
      <c r="J7" s="8"/>
      <c r="L7" s="172"/>
      <c r="M7" s="172"/>
      <c r="N7" s="10"/>
      <c r="O7" s="14"/>
      <c r="P7" s="14"/>
      <c r="Q7" s="14"/>
      <c r="R7" s="14"/>
      <c r="S7" s="14"/>
    </row>
    <row r="8" spans="1:19" ht="12.75">
      <c r="A8" s="4"/>
      <c r="B8" s="2"/>
      <c r="C8" s="2"/>
      <c r="D8" s="8"/>
      <c r="E8" s="8"/>
      <c r="I8" s="8"/>
      <c r="J8" s="8"/>
      <c r="L8" s="172"/>
      <c r="M8" s="172"/>
      <c r="N8" s="10"/>
      <c r="O8" s="14"/>
      <c r="P8" s="14"/>
      <c r="Q8" s="14"/>
      <c r="R8" s="14"/>
      <c r="S8" s="14"/>
    </row>
    <row r="9" spans="1:20" ht="12.75">
      <c r="A9" s="20">
        <f aca="true" t="shared" si="0" ref="A9:A15">(5+B9)/7</f>
        <v>88</v>
      </c>
      <c r="B9" s="21">
        <f aca="true" t="shared" si="1" ref="B9:B40">B10+1</f>
        <v>611</v>
      </c>
      <c r="C9" s="22">
        <f aca="true" t="shared" si="2" ref="C9:C40">C10+1</f>
        <v>610</v>
      </c>
      <c r="D9" s="21">
        <f aca="true" t="shared" si="3" ref="D9:E15">D10-1</f>
        <v>-610</v>
      </c>
      <c r="E9" s="22">
        <f t="shared" si="3"/>
        <v>-609</v>
      </c>
      <c r="F9" s="135">
        <f aca="true" t="shared" si="4" ref="F9:F40">F$233-(B9-B$233)/4</f>
        <v>43</v>
      </c>
      <c r="G9" s="21">
        <v>1</v>
      </c>
      <c r="H9" s="6">
        <v>2</v>
      </c>
      <c r="I9" s="26"/>
      <c r="J9" s="26"/>
      <c r="K9" s="27"/>
      <c r="L9" s="172"/>
      <c r="M9" s="172"/>
      <c r="N9" s="117"/>
      <c r="O9" s="159"/>
      <c r="P9" s="159"/>
      <c r="Q9" s="159"/>
      <c r="R9" s="159"/>
      <c r="S9" s="159"/>
      <c r="T9" s="24"/>
    </row>
    <row r="10" spans="1:19" ht="12.75" customHeight="1">
      <c r="A10" s="16">
        <f t="shared" si="0"/>
        <v>87.85714285714286</v>
      </c>
      <c r="B10" s="3">
        <f t="shared" si="1"/>
        <v>610</v>
      </c>
      <c r="C10" s="1">
        <f t="shared" si="2"/>
        <v>609</v>
      </c>
      <c r="D10" s="3">
        <f t="shared" si="3"/>
        <v>-609</v>
      </c>
      <c r="E10" s="1">
        <f t="shared" si="3"/>
        <v>-608</v>
      </c>
      <c r="F10" s="19">
        <f t="shared" si="4"/>
        <v>43.25</v>
      </c>
      <c r="G10" s="3">
        <v>2</v>
      </c>
      <c r="H10" s="4">
        <v>3</v>
      </c>
      <c r="I10" s="8"/>
      <c r="J10" s="8"/>
      <c r="L10" s="172"/>
      <c r="M10" s="172"/>
      <c r="N10" s="10"/>
      <c r="O10" s="14"/>
      <c r="P10" s="14"/>
      <c r="Q10" s="14"/>
      <c r="R10" s="14"/>
      <c r="S10" s="14"/>
    </row>
    <row r="11" spans="1:19" ht="12.75">
      <c r="A11" s="16">
        <f t="shared" si="0"/>
        <v>87.71428571428571</v>
      </c>
      <c r="B11" s="3">
        <f t="shared" si="1"/>
        <v>609</v>
      </c>
      <c r="C11" s="1">
        <f t="shared" si="2"/>
        <v>608</v>
      </c>
      <c r="D11" s="3">
        <f t="shared" si="3"/>
        <v>-608</v>
      </c>
      <c r="E11" s="1">
        <f t="shared" si="3"/>
        <v>-607</v>
      </c>
      <c r="F11" s="19">
        <f t="shared" si="4"/>
        <v>43.5</v>
      </c>
      <c r="G11" s="3">
        <v>3</v>
      </c>
      <c r="H11" s="4">
        <v>4</v>
      </c>
      <c r="I11" s="8"/>
      <c r="J11" s="8"/>
      <c r="L11" s="172"/>
      <c r="M11" s="172"/>
      <c r="N11" s="10"/>
      <c r="O11" s="14"/>
      <c r="P11" s="14"/>
      <c r="Q11" s="14"/>
      <c r="R11" s="14"/>
      <c r="S11" s="14"/>
    </row>
    <row r="12" spans="1:19" ht="12.75">
      <c r="A12" s="16">
        <f t="shared" si="0"/>
        <v>87.57142857142857</v>
      </c>
      <c r="B12" s="3">
        <f t="shared" si="1"/>
        <v>608</v>
      </c>
      <c r="C12" s="1">
        <f t="shared" si="2"/>
        <v>607</v>
      </c>
      <c r="D12" s="3">
        <f t="shared" si="3"/>
        <v>-607</v>
      </c>
      <c r="E12" s="1">
        <f t="shared" si="3"/>
        <v>-606</v>
      </c>
      <c r="F12" s="19">
        <f t="shared" si="4"/>
        <v>43.75</v>
      </c>
      <c r="G12" s="3">
        <v>4</v>
      </c>
      <c r="H12" s="4">
        <v>1</v>
      </c>
      <c r="I12" s="8"/>
      <c r="J12" s="8"/>
      <c r="L12" s="172"/>
      <c r="M12" s="172"/>
      <c r="N12" s="10"/>
      <c r="O12" s="14"/>
      <c r="P12" s="14"/>
      <c r="Q12" s="14"/>
      <c r="R12" s="14"/>
      <c r="S12" s="14"/>
    </row>
    <row r="13" spans="1:19" ht="12.75">
      <c r="A13" s="16">
        <f t="shared" si="0"/>
        <v>87.42857142857143</v>
      </c>
      <c r="B13" s="3">
        <f t="shared" si="1"/>
        <v>607</v>
      </c>
      <c r="C13" s="1">
        <f t="shared" si="2"/>
        <v>606</v>
      </c>
      <c r="D13" s="3">
        <f t="shared" si="3"/>
        <v>-606</v>
      </c>
      <c r="E13" s="1">
        <f t="shared" si="3"/>
        <v>-605</v>
      </c>
      <c r="F13" s="134">
        <f t="shared" si="4"/>
        <v>44</v>
      </c>
      <c r="G13" s="3">
        <v>1</v>
      </c>
      <c r="H13" s="4">
        <v>2</v>
      </c>
      <c r="I13" s="8"/>
      <c r="J13" s="8"/>
      <c r="L13" s="172"/>
      <c r="M13" s="172"/>
      <c r="N13" s="10"/>
      <c r="O13" s="14"/>
      <c r="P13" s="14"/>
      <c r="Q13" s="14"/>
      <c r="R13" s="14"/>
      <c r="S13" s="14"/>
    </row>
    <row r="14" spans="1:19" ht="13.5" thickBot="1">
      <c r="A14" s="16">
        <f t="shared" si="0"/>
        <v>87.28571428571429</v>
      </c>
      <c r="B14" s="3">
        <f t="shared" si="1"/>
        <v>606</v>
      </c>
      <c r="C14" s="1">
        <f t="shared" si="2"/>
        <v>605</v>
      </c>
      <c r="D14" s="3">
        <f t="shared" si="3"/>
        <v>-605</v>
      </c>
      <c r="E14" s="1">
        <f t="shared" si="3"/>
        <v>-604</v>
      </c>
      <c r="F14" s="19">
        <f t="shared" si="4"/>
        <v>44.25</v>
      </c>
      <c r="G14" s="3">
        <v>2</v>
      </c>
      <c r="H14" s="4">
        <v>3</v>
      </c>
      <c r="I14" s="8"/>
      <c r="J14" s="8"/>
      <c r="L14" s="173"/>
      <c r="M14" s="173"/>
      <c r="N14" s="10"/>
      <c r="O14" s="14"/>
      <c r="P14" s="14"/>
      <c r="Q14" s="14"/>
      <c r="R14" s="14"/>
      <c r="S14" s="14"/>
    </row>
    <row r="15" spans="1:19" ht="12.75">
      <c r="A15" s="16">
        <f t="shared" si="0"/>
        <v>87.14285714285714</v>
      </c>
      <c r="B15" s="3">
        <f t="shared" si="1"/>
        <v>605</v>
      </c>
      <c r="C15" s="1">
        <f t="shared" si="2"/>
        <v>604</v>
      </c>
      <c r="D15" s="3">
        <f t="shared" si="3"/>
        <v>-604</v>
      </c>
      <c r="E15" s="1">
        <f t="shared" si="3"/>
        <v>-603</v>
      </c>
      <c r="F15" s="19">
        <f t="shared" si="4"/>
        <v>44.5</v>
      </c>
      <c r="G15" s="3">
        <v>3</v>
      </c>
      <c r="H15" s="4">
        <v>4</v>
      </c>
      <c r="I15" s="8"/>
      <c r="J15" s="8"/>
      <c r="K15" s="142" t="s">
        <v>126</v>
      </c>
      <c r="L15" s="8">
        <v>0</v>
      </c>
      <c r="M15" s="160">
        <f aca="true" t="shared" si="5" ref="M15:M21">M16-1</f>
        <v>1</v>
      </c>
      <c r="N15" s="10"/>
      <c r="O15" s="14"/>
      <c r="P15" s="14"/>
      <c r="Q15" s="14"/>
      <c r="R15" s="14"/>
      <c r="S15" s="14"/>
    </row>
    <row r="16" spans="1:20" ht="12.75">
      <c r="A16" s="20">
        <f aca="true" t="shared" si="6" ref="A16:A22">(5+B16)/7</f>
        <v>87</v>
      </c>
      <c r="B16" s="21">
        <f t="shared" si="1"/>
        <v>604</v>
      </c>
      <c r="C16" s="22">
        <f t="shared" si="2"/>
        <v>603</v>
      </c>
      <c r="D16" s="21">
        <f aca="true" t="shared" si="7" ref="D16:E22">D17-1</f>
        <v>-603</v>
      </c>
      <c r="E16" s="22">
        <f t="shared" si="7"/>
        <v>-602</v>
      </c>
      <c r="F16" s="23">
        <f t="shared" si="4"/>
        <v>44.75</v>
      </c>
      <c r="G16" s="21">
        <v>4</v>
      </c>
      <c r="H16" s="6">
        <v>1</v>
      </c>
      <c r="I16" s="26"/>
      <c r="J16" s="26"/>
      <c r="K16" s="163" t="s">
        <v>128</v>
      </c>
      <c r="L16" s="26">
        <f aca="true" t="shared" si="8" ref="L16:L47">L15+1</f>
        <v>1</v>
      </c>
      <c r="M16" s="161">
        <f>M17-1</f>
        <v>2</v>
      </c>
      <c r="N16" s="117"/>
      <c r="O16" s="159"/>
      <c r="P16" s="159"/>
      <c r="Q16" s="159"/>
      <c r="R16" s="159"/>
      <c r="S16" s="159"/>
      <c r="T16" s="24"/>
    </row>
    <row r="17" spans="1:19" ht="12.75">
      <c r="A17" s="16">
        <f t="shared" si="6"/>
        <v>86.85714285714286</v>
      </c>
      <c r="B17" s="3">
        <f t="shared" si="1"/>
        <v>603</v>
      </c>
      <c r="C17" s="1">
        <f t="shared" si="2"/>
        <v>602</v>
      </c>
      <c r="D17" s="3">
        <f t="shared" si="7"/>
        <v>-602</v>
      </c>
      <c r="E17" s="1">
        <f t="shared" si="7"/>
        <v>-601</v>
      </c>
      <c r="F17" s="134">
        <f t="shared" si="4"/>
        <v>45</v>
      </c>
      <c r="G17" s="3">
        <v>1</v>
      </c>
      <c r="H17" s="4">
        <v>2</v>
      </c>
      <c r="I17" s="8"/>
      <c r="J17" s="8"/>
      <c r="L17" s="8">
        <f t="shared" si="8"/>
        <v>2</v>
      </c>
      <c r="M17" s="160">
        <f t="shared" si="5"/>
        <v>3</v>
      </c>
      <c r="N17" s="10"/>
      <c r="O17" s="14"/>
      <c r="P17" s="14"/>
      <c r="Q17" s="14"/>
      <c r="R17" s="14"/>
      <c r="S17" s="14"/>
    </row>
    <row r="18" spans="1:19" ht="12.75">
      <c r="A18" s="16">
        <f t="shared" si="6"/>
        <v>86.71428571428571</v>
      </c>
      <c r="B18" s="3">
        <f t="shared" si="1"/>
        <v>602</v>
      </c>
      <c r="C18" s="1">
        <f t="shared" si="2"/>
        <v>601</v>
      </c>
      <c r="D18" s="3">
        <f t="shared" si="7"/>
        <v>-601</v>
      </c>
      <c r="E18" s="1">
        <f t="shared" si="7"/>
        <v>-600</v>
      </c>
      <c r="F18" s="19">
        <f t="shared" si="4"/>
        <v>45.25</v>
      </c>
      <c r="G18" s="3">
        <v>2</v>
      </c>
      <c r="H18" s="4">
        <v>3</v>
      </c>
      <c r="I18" s="8"/>
      <c r="J18" s="8"/>
      <c r="L18" s="8">
        <f t="shared" si="8"/>
        <v>3</v>
      </c>
      <c r="M18" s="160">
        <f t="shared" si="5"/>
        <v>4</v>
      </c>
      <c r="N18" s="10"/>
      <c r="O18" s="14"/>
      <c r="P18" s="14"/>
      <c r="Q18" s="14"/>
      <c r="R18" s="14"/>
      <c r="S18" s="14"/>
    </row>
    <row r="19" spans="1:19" ht="12.75">
      <c r="A19" s="16">
        <f t="shared" si="6"/>
        <v>86.57142857142857</v>
      </c>
      <c r="B19" s="3">
        <f t="shared" si="1"/>
        <v>601</v>
      </c>
      <c r="C19" s="1">
        <f t="shared" si="2"/>
        <v>600</v>
      </c>
      <c r="D19" s="3">
        <f t="shared" si="7"/>
        <v>-600</v>
      </c>
      <c r="E19" s="1">
        <f t="shared" si="7"/>
        <v>-599</v>
      </c>
      <c r="F19" s="19">
        <f t="shared" si="4"/>
        <v>45.5</v>
      </c>
      <c r="G19" s="3">
        <v>3</v>
      </c>
      <c r="H19" s="4">
        <v>4</v>
      </c>
      <c r="I19" s="8"/>
      <c r="J19" s="8"/>
      <c r="L19" s="8">
        <f t="shared" si="8"/>
        <v>4</v>
      </c>
      <c r="M19" s="160">
        <f t="shared" si="5"/>
        <v>5</v>
      </c>
      <c r="N19" s="10"/>
      <c r="O19" s="14"/>
      <c r="P19" s="14"/>
      <c r="Q19" s="14"/>
      <c r="R19" s="14"/>
      <c r="S19" s="14"/>
    </row>
    <row r="20" spans="1:19" ht="12.75">
      <c r="A20" s="16">
        <f t="shared" si="6"/>
        <v>86.42857142857143</v>
      </c>
      <c r="B20" s="3">
        <f t="shared" si="1"/>
        <v>600</v>
      </c>
      <c r="C20" s="1">
        <f t="shared" si="2"/>
        <v>599</v>
      </c>
      <c r="D20" s="3">
        <f t="shared" si="7"/>
        <v>-599</v>
      </c>
      <c r="E20" s="1">
        <f t="shared" si="7"/>
        <v>-598</v>
      </c>
      <c r="F20" s="19">
        <f t="shared" si="4"/>
        <v>45.75</v>
      </c>
      <c r="G20" s="3">
        <v>4</v>
      </c>
      <c r="H20" s="4">
        <v>1</v>
      </c>
      <c r="I20" s="8"/>
      <c r="J20" s="8"/>
      <c r="L20" s="8">
        <f t="shared" si="8"/>
        <v>5</v>
      </c>
      <c r="M20" s="160">
        <f t="shared" si="5"/>
        <v>6</v>
      </c>
      <c r="N20" s="10"/>
      <c r="O20" s="14"/>
      <c r="P20" s="14"/>
      <c r="Q20" s="14"/>
      <c r="R20" s="14"/>
      <c r="S20" s="14"/>
    </row>
    <row r="21" spans="1:19" ht="12.75">
      <c r="A21" s="16">
        <f t="shared" si="6"/>
        <v>86.28571428571429</v>
      </c>
      <c r="B21" s="3">
        <f t="shared" si="1"/>
        <v>599</v>
      </c>
      <c r="C21" s="1">
        <f t="shared" si="2"/>
        <v>598</v>
      </c>
      <c r="D21" s="3">
        <f t="shared" si="7"/>
        <v>-598</v>
      </c>
      <c r="E21" s="1">
        <f t="shared" si="7"/>
        <v>-597</v>
      </c>
      <c r="F21" s="134">
        <f t="shared" si="4"/>
        <v>46</v>
      </c>
      <c r="G21" s="3">
        <v>1</v>
      </c>
      <c r="H21" s="4">
        <v>2</v>
      </c>
      <c r="I21" s="8"/>
      <c r="J21" s="8"/>
      <c r="L21" s="8">
        <f t="shared" si="8"/>
        <v>6</v>
      </c>
      <c r="M21" s="160">
        <f t="shared" si="5"/>
        <v>7</v>
      </c>
      <c r="N21" s="10"/>
      <c r="O21" s="14"/>
      <c r="P21" s="14"/>
      <c r="Q21" s="14"/>
      <c r="R21" s="14"/>
      <c r="S21" s="14"/>
    </row>
    <row r="22" spans="1:19" ht="12.75">
      <c r="A22" s="16">
        <f t="shared" si="6"/>
        <v>86.14285714285714</v>
      </c>
      <c r="B22" s="3">
        <f t="shared" si="1"/>
        <v>598</v>
      </c>
      <c r="C22" s="1">
        <f t="shared" si="2"/>
        <v>597</v>
      </c>
      <c r="D22" s="3">
        <f t="shared" si="7"/>
        <v>-597</v>
      </c>
      <c r="E22" s="1">
        <f t="shared" si="7"/>
        <v>-596</v>
      </c>
      <c r="F22" s="19">
        <f t="shared" si="4"/>
        <v>46.25</v>
      </c>
      <c r="G22" s="3">
        <v>2</v>
      </c>
      <c r="H22" s="4">
        <v>3</v>
      </c>
      <c r="I22" s="8"/>
      <c r="J22" s="8"/>
      <c r="L22" s="8">
        <f t="shared" si="8"/>
        <v>7</v>
      </c>
      <c r="M22" s="160">
        <f>M23-1</f>
        <v>8</v>
      </c>
      <c r="N22" s="10"/>
      <c r="O22" s="14"/>
      <c r="P22" s="14"/>
      <c r="Q22" s="14"/>
      <c r="R22" s="14"/>
      <c r="S22" s="14"/>
    </row>
    <row r="23" spans="1:20" ht="12.75">
      <c r="A23" s="20">
        <f aca="true" t="shared" si="9" ref="A23:A29">(5+B23)/7</f>
        <v>86</v>
      </c>
      <c r="B23" s="21">
        <f t="shared" si="1"/>
        <v>597</v>
      </c>
      <c r="C23" s="22">
        <f t="shared" si="2"/>
        <v>596</v>
      </c>
      <c r="D23" s="21">
        <f aca="true" t="shared" si="10" ref="D23:E29">D24-1</f>
        <v>-596</v>
      </c>
      <c r="E23" s="22">
        <f t="shared" si="10"/>
        <v>-595</v>
      </c>
      <c r="F23" s="23">
        <f t="shared" si="4"/>
        <v>46.5</v>
      </c>
      <c r="G23" s="21">
        <v>3</v>
      </c>
      <c r="H23" s="6">
        <v>4</v>
      </c>
      <c r="I23" s="26"/>
      <c r="J23" s="26"/>
      <c r="K23" s="27"/>
      <c r="L23" s="26">
        <f t="shared" si="8"/>
        <v>8</v>
      </c>
      <c r="M23" s="161">
        <f>M24-1</f>
        <v>9</v>
      </c>
      <c r="N23" s="117"/>
      <c r="O23" s="159"/>
      <c r="P23" s="159"/>
      <c r="Q23" s="159"/>
      <c r="R23" s="159"/>
      <c r="S23" s="159"/>
      <c r="T23" s="24"/>
    </row>
    <row r="24" spans="1:19" ht="12.75">
      <c r="A24" s="16">
        <f t="shared" si="9"/>
        <v>85.85714285714286</v>
      </c>
      <c r="B24" s="3">
        <f t="shared" si="1"/>
        <v>596</v>
      </c>
      <c r="C24" s="1">
        <f t="shared" si="2"/>
        <v>595</v>
      </c>
      <c r="D24" s="3">
        <f t="shared" si="10"/>
        <v>-595</v>
      </c>
      <c r="E24" s="1">
        <f t="shared" si="10"/>
        <v>-594</v>
      </c>
      <c r="F24" s="19">
        <f t="shared" si="4"/>
        <v>46.75</v>
      </c>
      <c r="G24" s="3">
        <v>4</v>
      </c>
      <c r="H24" s="4">
        <v>1</v>
      </c>
      <c r="I24" s="8"/>
      <c r="J24" s="8"/>
      <c r="L24" s="8">
        <f t="shared" si="8"/>
        <v>9</v>
      </c>
      <c r="M24" s="160">
        <f>M25-1</f>
        <v>10</v>
      </c>
      <c r="N24" s="10"/>
      <c r="O24" s="14"/>
      <c r="P24" s="14"/>
      <c r="Q24" s="14"/>
      <c r="R24" s="14"/>
      <c r="S24" s="14"/>
    </row>
    <row r="25" spans="1:19" ht="12.75">
      <c r="A25" s="16">
        <f t="shared" si="9"/>
        <v>85.71428571428571</v>
      </c>
      <c r="B25" s="3">
        <f t="shared" si="1"/>
        <v>595</v>
      </c>
      <c r="C25" s="1">
        <f t="shared" si="2"/>
        <v>594</v>
      </c>
      <c r="D25" s="3">
        <f t="shared" si="10"/>
        <v>-594</v>
      </c>
      <c r="E25" s="1">
        <f t="shared" si="10"/>
        <v>-593</v>
      </c>
      <c r="F25" s="134">
        <f t="shared" si="4"/>
        <v>47</v>
      </c>
      <c r="G25" s="3">
        <v>1</v>
      </c>
      <c r="H25" s="4">
        <v>2</v>
      </c>
      <c r="I25" s="8"/>
      <c r="J25" s="8"/>
      <c r="L25" s="8">
        <f t="shared" si="8"/>
        <v>10</v>
      </c>
      <c r="M25" s="160">
        <f>M26-1</f>
        <v>11</v>
      </c>
      <c r="N25" s="10"/>
      <c r="O25" s="14"/>
      <c r="P25" s="14"/>
      <c r="Q25" s="14"/>
      <c r="R25" s="14"/>
      <c r="S25" s="14"/>
    </row>
    <row r="26" spans="1:19" ht="12.75">
      <c r="A26" s="16">
        <f t="shared" si="9"/>
        <v>85.57142857142857</v>
      </c>
      <c r="B26" s="3">
        <f t="shared" si="1"/>
        <v>594</v>
      </c>
      <c r="C26" s="1">
        <f t="shared" si="2"/>
        <v>593</v>
      </c>
      <c r="D26" s="3">
        <f t="shared" si="10"/>
        <v>-593</v>
      </c>
      <c r="E26" s="1">
        <f t="shared" si="10"/>
        <v>-592</v>
      </c>
      <c r="F26" s="19">
        <f t="shared" si="4"/>
        <v>47.25</v>
      </c>
      <c r="G26" s="3">
        <v>2</v>
      </c>
      <c r="H26" s="4">
        <v>3</v>
      </c>
      <c r="I26" s="8"/>
      <c r="J26" s="8"/>
      <c r="L26" s="8">
        <f t="shared" si="8"/>
        <v>11</v>
      </c>
      <c r="M26" s="160">
        <f>M27-1</f>
        <v>12</v>
      </c>
      <c r="N26" s="10"/>
      <c r="O26" s="14"/>
      <c r="P26" s="14"/>
      <c r="Q26" s="14"/>
      <c r="R26" s="14"/>
      <c r="S26" s="14"/>
    </row>
    <row r="27" spans="1:19" ht="12.75">
      <c r="A27" s="16">
        <f t="shared" si="9"/>
        <v>85.42857142857143</v>
      </c>
      <c r="B27" s="3">
        <f t="shared" si="1"/>
        <v>593</v>
      </c>
      <c r="C27" s="1">
        <f t="shared" si="2"/>
        <v>592</v>
      </c>
      <c r="D27" s="3">
        <f t="shared" si="10"/>
        <v>-592</v>
      </c>
      <c r="E27" s="1">
        <f t="shared" si="10"/>
        <v>-591</v>
      </c>
      <c r="F27" s="19">
        <f t="shared" si="4"/>
        <v>47.5</v>
      </c>
      <c r="G27" s="3">
        <v>3</v>
      </c>
      <c r="H27" s="4">
        <v>4</v>
      </c>
      <c r="I27" s="8"/>
      <c r="J27" s="8"/>
      <c r="L27" s="8">
        <f t="shared" si="8"/>
        <v>12</v>
      </c>
      <c r="M27" s="160">
        <f>M28-1</f>
        <v>13</v>
      </c>
      <c r="N27" s="10"/>
      <c r="O27" s="14"/>
      <c r="P27" s="14"/>
      <c r="Q27" s="14"/>
      <c r="R27" s="14"/>
      <c r="S27" s="14"/>
    </row>
    <row r="28" spans="1:19" ht="12.75">
      <c r="A28" s="16">
        <f t="shared" si="9"/>
        <v>85.28571428571429</v>
      </c>
      <c r="B28" s="3">
        <f t="shared" si="1"/>
        <v>592</v>
      </c>
      <c r="C28" s="1">
        <f t="shared" si="2"/>
        <v>591</v>
      </c>
      <c r="D28" s="3">
        <f t="shared" si="10"/>
        <v>-591</v>
      </c>
      <c r="E28" s="1">
        <f t="shared" si="10"/>
        <v>-590</v>
      </c>
      <c r="F28" s="19">
        <f t="shared" si="4"/>
        <v>47.75</v>
      </c>
      <c r="G28" s="3">
        <v>4</v>
      </c>
      <c r="H28" s="4">
        <v>1</v>
      </c>
      <c r="I28" s="8"/>
      <c r="J28" s="8"/>
      <c r="L28" s="8">
        <f t="shared" si="8"/>
        <v>13</v>
      </c>
      <c r="M28" s="160">
        <f>M29-1</f>
        <v>14</v>
      </c>
      <c r="N28" s="10"/>
      <c r="O28" s="14"/>
      <c r="P28" s="14"/>
      <c r="Q28" s="14"/>
      <c r="R28" s="14"/>
      <c r="S28" s="14"/>
    </row>
    <row r="29" spans="1:19" ht="12.75">
      <c r="A29" s="16">
        <f t="shared" si="9"/>
        <v>85.14285714285714</v>
      </c>
      <c r="B29" s="3">
        <f t="shared" si="1"/>
        <v>591</v>
      </c>
      <c r="C29" s="1">
        <f t="shared" si="2"/>
        <v>590</v>
      </c>
      <c r="D29" s="3">
        <f t="shared" si="10"/>
        <v>-590</v>
      </c>
      <c r="E29" s="1">
        <f t="shared" si="10"/>
        <v>-589</v>
      </c>
      <c r="F29" s="134">
        <f t="shared" si="4"/>
        <v>48</v>
      </c>
      <c r="G29" s="3">
        <v>1</v>
      </c>
      <c r="H29" s="4">
        <v>2</v>
      </c>
      <c r="I29" s="8"/>
      <c r="J29" s="8"/>
      <c r="L29" s="8">
        <f t="shared" si="8"/>
        <v>14</v>
      </c>
      <c r="M29" s="160">
        <f>M30-1</f>
        <v>15</v>
      </c>
      <c r="N29" s="10"/>
      <c r="O29" s="14"/>
      <c r="P29" s="14"/>
      <c r="Q29" s="14"/>
      <c r="R29" s="14"/>
      <c r="S29" s="14"/>
    </row>
    <row r="30" spans="1:20" ht="12.75">
      <c r="A30" s="20">
        <f aca="true" t="shared" si="11" ref="A30:A36">(5+B30)/7</f>
        <v>85</v>
      </c>
      <c r="B30" s="21">
        <f t="shared" si="1"/>
        <v>590</v>
      </c>
      <c r="C30" s="22">
        <f t="shared" si="2"/>
        <v>589</v>
      </c>
      <c r="D30" s="21">
        <f aca="true" t="shared" si="12" ref="D30:E36">D31-1</f>
        <v>-589</v>
      </c>
      <c r="E30" s="22">
        <f t="shared" si="12"/>
        <v>-588</v>
      </c>
      <c r="F30" s="23">
        <f t="shared" si="4"/>
        <v>48.25</v>
      </c>
      <c r="G30" s="21">
        <v>2</v>
      </c>
      <c r="H30" s="6">
        <v>3</v>
      </c>
      <c r="I30" s="26"/>
      <c r="J30" s="26"/>
      <c r="K30" s="27"/>
      <c r="L30" s="26">
        <f t="shared" si="8"/>
        <v>15</v>
      </c>
      <c r="M30" s="161">
        <f>M31-1</f>
        <v>16</v>
      </c>
      <c r="N30" s="117"/>
      <c r="O30" s="159"/>
      <c r="P30" s="159"/>
      <c r="Q30" s="159"/>
      <c r="R30" s="159"/>
      <c r="S30" s="159"/>
      <c r="T30" s="24"/>
    </row>
    <row r="31" spans="1:19" ht="12.75">
      <c r="A31" s="16">
        <f t="shared" si="11"/>
        <v>84.85714285714286</v>
      </c>
      <c r="B31" s="3">
        <f t="shared" si="1"/>
        <v>589</v>
      </c>
      <c r="C31" s="1">
        <f t="shared" si="2"/>
        <v>588</v>
      </c>
      <c r="D31" s="3">
        <f t="shared" si="12"/>
        <v>-588</v>
      </c>
      <c r="E31" s="1">
        <f t="shared" si="12"/>
        <v>-587</v>
      </c>
      <c r="F31" s="19">
        <f t="shared" si="4"/>
        <v>48.5</v>
      </c>
      <c r="G31" s="3">
        <v>3</v>
      </c>
      <c r="H31" s="4">
        <v>4</v>
      </c>
      <c r="I31" s="8"/>
      <c r="J31" s="8"/>
      <c r="L31" s="8">
        <f t="shared" si="8"/>
        <v>16</v>
      </c>
      <c r="M31" s="160">
        <f>M32-1</f>
        <v>17</v>
      </c>
      <c r="N31" s="10"/>
      <c r="O31" s="14"/>
      <c r="P31" s="14"/>
      <c r="Q31" s="14"/>
      <c r="R31" s="14"/>
      <c r="S31" s="14"/>
    </row>
    <row r="32" spans="1:19" ht="12.75">
      <c r="A32" s="16">
        <f t="shared" si="11"/>
        <v>84.71428571428571</v>
      </c>
      <c r="B32" s="3">
        <f t="shared" si="1"/>
        <v>588</v>
      </c>
      <c r="C32" s="1">
        <f t="shared" si="2"/>
        <v>587</v>
      </c>
      <c r="D32" s="3">
        <f t="shared" si="12"/>
        <v>-587</v>
      </c>
      <c r="E32" s="1">
        <f t="shared" si="12"/>
        <v>-586</v>
      </c>
      <c r="F32" s="19">
        <f t="shared" si="4"/>
        <v>48.75</v>
      </c>
      <c r="G32" s="3">
        <v>4</v>
      </c>
      <c r="H32" s="4">
        <v>1</v>
      </c>
      <c r="I32" s="8"/>
      <c r="J32" s="8"/>
      <c r="L32" s="8">
        <f t="shared" si="8"/>
        <v>17</v>
      </c>
      <c r="M32" s="160">
        <f>M33-1</f>
        <v>18</v>
      </c>
      <c r="N32" s="10"/>
      <c r="O32" s="14"/>
      <c r="P32" s="14"/>
      <c r="Q32" s="14"/>
      <c r="R32" s="14"/>
      <c r="S32" s="14"/>
    </row>
    <row r="33" spans="1:19" ht="12.75">
      <c r="A33" s="16">
        <f t="shared" si="11"/>
        <v>84.57142857142857</v>
      </c>
      <c r="B33" s="3">
        <f t="shared" si="1"/>
        <v>587</v>
      </c>
      <c r="C33" s="1">
        <f t="shared" si="2"/>
        <v>586</v>
      </c>
      <c r="D33" s="3">
        <f t="shared" si="12"/>
        <v>-586</v>
      </c>
      <c r="E33" s="1">
        <f t="shared" si="12"/>
        <v>-585</v>
      </c>
      <c r="F33" s="134">
        <f t="shared" si="4"/>
        <v>49</v>
      </c>
      <c r="G33" s="3">
        <v>1</v>
      </c>
      <c r="H33" s="4">
        <v>2</v>
      </c>
      <c r="I33" s="8"/>
      <c r="J33" s="8"/>
      <c r="L33" s="8">
        <f t="shared" si="8"/>
        <v>18</v>
      </c>
      <c r="M33" s="160">
        <f>M34-1</f>
        <v>19</v>
      </c>
      <c r="N33" s="10"/>
      <c r="O33" s="14"/>
      <c r="P33" s="14"/>
      <c r="Q33" s="14"/>
      <c r="R33" s="14"/>
      <c r="S33" s="14"/>
    </row>
    <row r="34" spans="1:19" ht="12.75">
      <c r="A34" s="16">
        <f t="shared" si="11"/>
        <v>84.42857142857143</v>
      </c>
      <c r="B34" s="3">
        <f t="shared" si="1"/>
        <v>586</v>
      </c>
      <c r="C34" s="1">
        <f t="shared" si="2"/>
        <v>585</v>
      </c>
      <c r="D34" s="3">
        <f t="shared" si="12"/>
        <v>-585</v>
      </c>
      <c r="E34" s="1">
        <f t="shared" si="12"/>
        <v>-584</v>
      </c>
      <c r="F34" s="19">
        <f t="shared" si="4"/>
        <v>49.25</v>
      </c>
      <c r="G34" s="3">
        <v>2</v>
      </c>
      <c r="H34" s="4">
        <v>3</v>
      </c>
      <c r="I34" s="8"/>
      <c r="J34" s="8"/>
      <c r="K34" s="29" t="s">
        <v>127</v>
      </c>
      <c r="L34" s="8">
        <f t="shared" si="8"/>
        <v>19</v>
      </c>
      <c r="M34" s="160">
        <f>M35-1</f>
        <v>20</v>
      </c>
      <c r="N34" s="10"/>
      <c r="O34" s="14"/>
      <c r="P34" s="14"/>
      <c r="Q34" s="14"/>
      <c r="R34" s="14"/>
      <c r="S34" s="14"/>
    </row>
    <row r="35" spans="1:19" ht="12.75">
      <c r="A35" s="16">
        <f t="shared" si="11"/>
        <v>84.28571428571429</v>
      </c>
      <c r="B35" s="3">
        <f t="shared" si="1"/>
        <v>585</v>
      </c>
      <c r="C35" s="1">
        <f t="shared" si="2"/>
        <v>584</v>
      </c>
      <c r="D35" s="3">
        <f t="shared" si="12"/>
        <v>-584</v>
      </c>
      <c r="E35" s="1">
        <f t="shared" si="12"/>
        <v>-583</v>
      </c>
      <c r="F35" s="19">
        <f t="shared" si="4"/>
        <v>49.5</v>
      </c>
      <c r="G35" s="3">
        <v>3</v>
      </c>
      <c r="H35" s="4">
        <v>4</v>
      </c>
      <c r="I35" s="8"/>
      <c r="J35" s="8"/>
      <c r="L35" s="8">
        <f t="shared" si="8"/>
        <v>20</v>
      </c>
      <c r="M35" s="160">
        <f>M36-1</f>
        <v>21</v>
      </c>
      <c r="N35" s="10"/>
      <c r="O35" s="14"/>
      <c r="P35" s="14"/>
      <c r="Q35" s="14"/>
      <c r="R35" s="14"/>
      <c r="S35" s="14"/>
    </row>
    <row r="36" spans="1:19" ht="12.75">
      <c r="A36" s="16">
        <f t="shared" si="11"/>
        <v>84.14285714285714</v>
      </c>
      <c r="B36" s="3">
        <f t="shared" si="1"/>
        <v>584</v>
      </c>
      <c r="C36" s="1">
        <f t="shared" si="2"/>
        <v>583</v>
      </c>
      <c r="D36" s="3">
        <f t="shared" si="12"/>
        <v>-583</v>
      </c>
      <c r="E36" s="1">
        <f t="shared" si="12"/>
        <v>-582</v>
      </c>
      <c r="F36" s="19">
        <f t="shared" si="4"/>
        <v>49.75</v>
      </c>
      <c r="G36" s="3">
        <v>4</v>
      </c>
      <c r="H36" s="4">
        <v>1</v>
      </c>
      <c r="I36" s="8"/>
      <c r="J36" s="8"/>
      <c r="L36" s="8">
        <f t="shared" si="8"/>
        <v>21</v>
      </c>
      <c r="M36" s="160">
        <f>M37-1</f>
        <v>22</v>
      </c>
      <c r="N36" s="10"/>
      <c r="O36" s="14"/>
      <c r="P36" s="14"/>
      <c r="Q36" s="14"/>
      <c r="R36" s="14"/>
      <c r="S36" s="14"/>
    </row>
    <row r="37" spans="1:20" ht="12.75">
      <c r="A37" s="20">
        <f>(5+B37)/7</f>
        <v>84</v>
      </c>
      <c r="B37" s="21">
        <f t="shared" si="1"/>
        <v>583</v>
      </c>
      <c r="C37" s="22">
        <f t="shared" si="2"/>
        <v>582</v>
      </c>
      <c r="D37" s="21">
        <f>D38-1</f>
        <v>-582</v>
      </c>
      <c r="E37" s="22">
        <f>E38-1</f>
        <v>-581</v>
      </c>
      <c r="F37" s="135">
        <f t="shared" si="4"/>
        <v>50</v>
      </c>
      <c r="G37" s="21">
        <v>1</v>
      </c>
      <c r="H37" s="6">
        <v>2</v>
      </c>
      <c r="I37" s="26"/>
      <c r="J37" s="26"/>
      <c r="K37" s="27"/>
      <c r="L37" s="26">
        <f t="shared" si="8"/>
        <v>22</v>
      </c>
      <c r="M37" s="161">
        <f>M38-1</f>
        <v>23</v>
      </c>
      <c r="N37" s="117"/>
      <c r="O37" s="159"/>
      <c r="P37" s="159"/>
      <c r="Q37" s="159"/>
      <c r="R37" s="159"/>
      <c r="S37" s="159"/>
      <c r="T37" s="24"/>
    </row>
    <row r="38" spans="1:19" ht="12.75">
      <c r="A38" s="16">
        <f>(5+B38)/7</f>
        <v>83.85714285714286</v>
      </c>
      <c r="B38" s="3">
        <f t="shared" si="1"/>
        <v>582</v>
      </c>
      <c r="C38" s="1">
        <f t="shared" si="2"/>
        <v>581</v>
      </c>
      <c r="D38" s="3">
        <f aca="true" t="shared" si="13" ref="D38:E40">D39-1</f>
        <v>-581</v>
      </c>
      <c r="E38" s="1">
        <f t="shared" si="13"/>
        <v>-580</v>
      </c>
      <c r="F38" s="19">
        <f t="shared" si="4"/>
        <v>50.25</v>
      </c>
      <c r="G38" s="3">
        <v>2</v>
      </c>
      <c r="H38" s="4">
        <v>3</v>
      </c>
      <c r="I38" s="8"/>
      <c r="J38" s="8"/>
      <c r="L38" s="8">
        <f t="shared" si="8"/>
        <v>23</v>
      </c>
      <c r="M38" s="160">
        <f>M39-1</f>
        <v>24</v>
      </c>
      <c r="N38" s="10"/>
      <c r="O38" s="14"/>
      <c r="P38" s="14"/>
      <c r="Q38" s="14"/>
      <c r="R38" s="14"/>
      <c r="S38" s="14"/>
    </row>
    <row r="39" spans="1:19" ht="12.75">
      <c r="A39" s="16">
        <f>(5+B39)/7</f>
        <v>83.71428571428571</v>
      </c>
      <c r="B39" s="3">
        <f t="shared" si="1"/>
        <v>581</v>
      </c>
      <c r="C39" s="1">
        <f t="shared" si="2"/>
        <v>580</v>
      </c>
      <c r="D39" s="3">
        <f t="shared" si="13"/>
        <v>-580</v>
      </c>
      <c r="E39" s="1">
        <f t="shared" si="13"/>
        <v>-579</v>
      </c>
      <c r="F39" s="19">
        <f t="shared" si="4"/>
        <v>50.5</v>
      </c>
      <c r="G39" s="3">
        <v>3</v>
      </c>
      <c r="H39" s="4">
        <v>4</v>
      </c>
      <c r="I39" s="8"/>
      <c r="J39" s="8"/>
      <c r="L39" s="8">
        <f t="shared" si="8"/>
        <v>24</v>
      </c>
      <c r="M39" s="160">
        <f>M40-1</f>
        <v>25</v>
      </c>
      <c r="N39" s="10"/>
      <c r="O39" s="14"/>
      <c r="P39" s="14"/>
      <c r="Q39" s="14"/>
      <c r="R39" s="14"/>
      <c r="S39" s="14"/>
    </row>
    <row r="40" spans="1:19" ht="12.75">
      <c r="A40" s="16">
        <f>(5+B40)/7</f>
        <v>83.57142857142857</v>
      </c>
      <c r="B40" s="3">
        <f t="shared" si="1"/>
        <v>580</v>
      </c>
      <c r="C40" s="1">
        <f t="shared" si="2"/>
        <v>579</v>
      </c>
      <c r="D40" s="3">
        <f t="shared" si="13"/>
        <v>-579</v>
      </c>
      <c r="E40" s="1">
        <f t="shared" si="13"/>
        <v>-578</v>
      </c>
      <c r="F40" s="19">
        <f t="shared" si="4"/>
        <v>50.75</v>
      </c>
      <c r="G40" s="3">
        <v>4</v>
      </c>
      <c r="H40" s="4">
        <v>1</v>
      </c>
      <c r="I40" s="8"/>
      <c r="J40" s="8"/>
      <c r="L40" s="8">
        <f t="shared" si="8"/>
        <v>25</v>
      </c>
      <c r="M40" s="160">
        <f>M41-1</f>
        <v>26</v>
      </c>
      <c r="N40" s="10"/>
      <c r="O40" s="14"/>
      <c r="P40" s="14"/>
      <c r="Q40" s="14"/>
      <c r="R40" s="14"/>
      <c r="S40" s="14"/>
    </row>
    <row r="41" spans="1:20" ht="12.75">
      <c r="A41" s="16">
        <f aca="true" t="shared" si="14" ref="A41:A51">(5+B41)/7</f>
        <v>83.42857142857143</v>
      </c>
      <c r="B41" s="18">
        <f>B197+408</f>
        <v>579</v>
      </c>
      <c r="C41" s="1">
        <f>C42+1</f>
        <v>578</v>
      </c>
      <c r="D41" s="3">
        <f aca="true" t="shared" si="15" ref="D41:E44">D42-1</f>
        <v>-578</v>
      </c>
      <c r="E41" s="1">
        <f t="shared" si="15"/>
        <v>-577</v>
      </c>
      <c r="F41" s="134">
        <f aca="true" t="shared" si="16" ref="F41:F58">F$233-(B41-B$233)/4</f>
        <v>51</v>
      </c>
      <c r="G41" s="3">
        <v>1</v>
      </c>
      <c r="H41" s="4">
        <v>2</v>
      </c>
      <c r="I41" s="8"/>
      <c r="J41" s="8"/>
      <c r="K41" t="s">
        <v>33</v>
      </c>
      <c r="L41" s="8">
        <f t="shared" si="8"/>
        <v>26</v>
      </c>
      <c r="M41" s="160">
        <f>M42-1</f>
        <v>27</v>
      </c>
      <c r="N41" s="10"/>
      <c r="O41" s="14"/>
      <c r="P41" s="14"/>
      <c r="Q41" s="14"/>
      <c r="R41" s="14"/>
      <c r="S41" s="14"/>
      <c r="T41" s="2" t="s">
        <v>34</v>
      </c>
    </row>
    <row r="42" spans="1:20" ht="12.75">
      <c r="A42" s="16">
        <f t="shared" si="14"/>
        <v>83.28571428571429</v>
      </c>
      <c r="B42" s="3">
        <f>B43+1</f>
        <v>578</v>
      </c>
      <c r="C42" s="1">
        <f>C43+1</f>
        <v>577</v>
      </c>
      <c r="D42" s="3">
        <f t="shared" si="15"/>
        <v>-577</v>
      </c>
      <c r="E42" s="1">
        <f t="shared" si="15"/>
        <v>-576</v>
      </c>
      <c r="F42" s="19">
        <f t="shared" si="16"/>
        <v>51.25</v>
      </c>
      <c r="G42" s="3">
        <v>2</v>
      </c>
      <c r="H42" s="4">
        <v>3</v>
      </c>
      <c r="I42" s="8"/>
      <c r="J42" s="8"/>
      <c r="K42" t="s">
        <v>35</v>
      </c>
      <c r="L42" s="8">
        <f t="shared" si="8"/>
        <v>27</v>
      </c>
      <c r="M42" s="160">
        <f>M43-1</f>
        <v>28</v>
      </c>
      <c r="N42" s="10"/>
      <c r="O42" s="14"/>
      <c r="P42" s="14"/>
      <c r="Q42" s="14"/>
      <c r="R42" s="14"/>
      <c r="S42" s="14"/>
      <c r="T42" s="2">
        <v>1</v>
      </c>
    </row>
    <row r="43" spans="1:20" ht="12.75">
      <c r="A43" s="16">
        <f t="shared" si="14"/>
        <v>83.14285714285714</v>
      </c>
      <c r="B43" s="3">
        <f>B44+1</f>
        <v>577</v>
      </c>
      <c r="C43" s="1">
        <f>C44+1</f>
        <v>576</v>
      </c>
      <c r="D43" s="3">
        <f t="shared" si="15"/>
        <v>-576</v>
      </c>
      <c r="E43" s="1">
        <f t="shared" si="15"/>
        <v>-575</v>
      </c>
      <c r="F43" s="19">
        <f t="shared" si="16"/>
        <v>51.5</v>
      </c>
      <c r="G43" s="3">
        <v>3</v>
      </c>
      <c r="H43" s="4">
        <v>4</v>
      </c>
      <c r="I43" s="2"/>
      <c r="J43" s="2"/>
      <c r="L43" s="8">
        <f t="shared" si="8"/>
        <v>28</v>
      </c>
      <c r="M43" s="160">
        <f>M44-1</f>
        <v>29</v>
      </c>
      <c r="T43" s="2">
        <f>T42+1</f>
        <v>2</v>
      </c>
    </row>
    <row r="44" spans="1:22" ht="12.75">
      <c r="A44" s="20">
        <f t="shared" si="14"/>
        <v>83</v>
      </c>
      <c r="B44" s="21">
        <f>B45+1</f>
        <v>576</v>
      </c>
      <c r="C44" s="22">
        <f>C45+1</f>
        <v>575</v>
      </c>
      <c r="D44" s="21">
        <f t="shared" si="15"/>
        <v>-575</v>
      </c>
      <c r="E44" s="22">
        <f t="shared" si="15"/>
        <v>-574</v>
      </c>
      <c r="F44" s="23">
        <f t="shared" si="16"/>
        <v>51.75</v>
      </c>
      <c r="G44" s="21">
        <v>4</v>
      </c>
      <c r="H44" s="6">
        <v>1</v>
      </c>
      <c r="I44" s="24"/>
      <c r="J44" s="24"/>
      <c r="K44" s="25" t="s">
        <v>36</v>
      </c>
      <c r="L44" s="26">
        <f t="shared" si="8"/>
        <v>29</v>
      </c>
      <c r="M44" s="161">
        <f>M45-1</f>
        <v>30</v>
      </c>
      <c r="N44" s="24"/>
      <c r="O44" s="27"/>
      <c r="P44" s="27"/>
      <c r="Q44" s="27"/>
      <c r="R44" s="27"/>
      <c r="S44" s="27"/>
      <c r="T44" s="6" t="s">
        <v>37</v>
      </c>
      <c r="V44" s="1">
        <v>0</v>
      </c>
    </row>
    <row r="45" spans="1:20" ht="12.75">
      <c r="A45" s="16">
        <f t="shared" si="14"/>
        <v>82.85714285714286</v>
      </c>
      <c r="B45" s="18">
        <f>B201+408</f>
        <v>575</v>
      </c>
      <c r="C45" s="1">
        <f>B45-1</f>
        <v>574</v>
      </c>
      <c r="D45" s="3">
        <f>-B45+1</f>
        <v>-574</v>
      </c>
      <c r="E45" s="1">
        <f>-C45+1</f>
        <v>-573</v>
      </c>
      <c r="F45" s="28">
        <f t="shared" si="16"/>
        <v>52</v>
      </c>
      <c r="G45" s="3">
        <v>1</v>
      </c>
      <c r="H45" s="4">
        <v>2</v>
      </c>
      <c r="I45" s="2"/>
      <c r="J45" s="2"/>
      <c r="K45" s="5" t="s">
        <v>38</v>
      </c>
      <c r="L45" s="8">
        <f t="shared" si="8"/>
        <v>30</v>
      </c>
      <c r="M45" s="160">
        <f>M46-1</f>
        <v>31</v>
      </c>
      <c r="T45" s="2">
        <v>1</v>
      </c>
    </row>
    <row r="46" spans="1:20" ht="12.75">
      <c r="A46" s="16">
        <f t="shared" si="14"/>
        <v>82.71428571428571</v>
      </c>
      <c r="B46" s="3">
        <f aca="true" t="shared" si="17" ref="B46:C51">B45-1</f>
        <v>574</v>
      </c>
      <c r="C46" s="1">
        <f t="shared" si="17"/>
        <v>573</v>
      </c>
      <c r="D46" s="3">
        <f aca="true" t="shared" si="18" ref="D46:E52">D45+1</f>
        <v>-573</v>
      </c>
      <c r="E46" s="1">
        <f t="shared" si="18"/>
        <v>-572</v>
      </c>
      <c r="F46" s="19">
        <f t="shared" si="16"/>
        <v>52.25</v>
      </c>
      <c r="G46" s="3">
        <v>2</v>
      </c>
      <c r="H46" s="4">
        <v>3</v>
      </c>
      <c r="I46" s="2"/>
      <c r="J46" s="2"/>
      <c r="L46" s="8">
        <f t="shared" si="8"/>
        <v>31</v>
      </c>
      <c r="M46" s="160">
        <f>M47-1</f>
        <v>32</v>
      </c>
      <c r="T46" s="2">
        <f aca="true" t="shared" si="19" ref="T46:T51">T45+1</f>
        <v>2</v>
      </c>
    </row>
    <row r="47" spans="1:20" ht="12.75">
      <c r="A47" s="16">
        <f t="shared" si="14"/>
        <v>82.57142857142857</v>
      </c>
      <c r="B47" s="3">
        <f t="shared" si="17"/>
        <v>573</v>
      </c>
      <c r="C47" s="1">
        <f t="shared" si="17"/>
        <v>572</v>
      </c>
      <c r="D47" s="3">
        <f t="shared" si="18"/>
        <v>-572</v>
      </c>
      <c r="E47" s="1">
        <f t="shared" si="18"/>
        <v>-571</v>
      </c>
      <c r="F47" s="19">
        <f t="shared" si="16"/>
        <v>52.5</v>
      </c>
      <c r="G47" s="3">
        <v>3</v>
      </c>
      <c r="H47" s="4">
        <v>4</v>
      </c>
      <c r="I47" s="2"/>
      <c r="J47" s="2"/>
      <c r="L47" s="8">
        <f t="shared" si="8"/>
        <v>32</v>
      </c>
      <c r="M47" s="160">
        <f>M48-1</f>
        <v>33</v>
      </c>
      <c r="T47" s="2">
        <f t="shared" si="19"/>
        <v>3</v>
      </c>
    </row>
    <row r="48" spans="1:20" ht="12.75">
      <c r="A48" s="16">
        <f t="shared" si="14"/>
        <v>82.42857142857143</v>
      </c>
      <c r="B48" s="3">
        <f t="shared" si="17"/>
        <v>572</v>
      </c>
      <c r="C48" s="1">
        <f t="shared" si="17"/>
        <v>571</v>
      </c>
      <c r="D48" s="3">
        <f t="shared" si="18"/>
        <v>-571</v>
      </c>
      <c r="E48" s="1">
        <f t="shared" si="18"/>
        <v>-570</v>
      </c>
      <c r="F48" s="19">
        <f t="shared" si="16"/>
        <v>52.75</v>
      </c>
      <c r="G48" s="3">
        <v>4</v>
      </c>
      <c r="H48" s="4">
        <v>1</v>
      </c>
      <c r="I48" s="2"/>
      <c r="J48" s="2"/>
      <c r="L48" s="8">
        <f aca="true" t="shared" si="20" ref="L48:L66">L47+1</f>
        <v>33</v>
      </c>
      <c r="M48" s="160">
        <f>M49-1</f>
        <v>34</v>
      </c>
      <c r="T48" s="2">
        <f t="shared" si="19"/>
        <v>4</v>
      </c>
    </row>
    <row r="49" spans="1:20" ht="12.75">
      <c r="A49" s="16">
        <f t="shared" si="14"/>
        <v>82.28571428571429</v>
      </c>
      <c r="B49" s="3">
        <f t="shared" si="17"/>
        <v>571</v>
      </c>
      <c r="C49" s="1">
        <f t="shared" si="17"/>
        <v>570</v>
      </c>
      <c r="D49" s="3">
        <f t="shared" si="18"/>
        <v>-570</v>
      </c>
      <c r="E49" s="1">
        <f t="shared" si="18"/>
        <v>-569</v>
      </c>
      <c r="F49" s="28">
        <f t="shared" si="16"/>
        <v>53</v>
      </c>
      <c r="G49" s="3">
        <v>1</v>
      </c>
      <c r="H49" s="4">
        <v>2</v>
      </c>
      <c r="I49" s="2"/>
      <c r="J49" s="2"/>
      <c r="L49" s="8">
        <f t="shared" si="20"/>
        <v>34</v>
      </c>
      <c r="M49" s="160">
        <f>M50-1</f>
        <v>35</v>
      </c>
      <c r="T49" s="2">
        <f t="shared" si="19"/>
        <v>5</v>
      </c>
    </row>
    <row r="50" spans="1:20" ht="12.75">
      <c r="A50" s="16">
        <f t="shared" si="14"/>
        <v>82.14285714285714</v>
      </c>
      <c r="B50" s="3">
        <f t="shared" si="17"/>
        <v>570</v>
      </c>
      <c r="C50" s="1">
        <f t="shared" si="17"/>
        <v>569</v>
      </c>
      <c r="D50" s="3">
        <f t="shared" si="18"/>
        <v>-569</v>
      </c>
      <c r="E50" s="1">
        <f t="shared" si="18"/>
        <v>-568</v>
      </c>
      <c r="F50" s="19">
        <f t="shared" si="16"/>
        <v>53.25</v>
      </c>
      <c r="G50" s="3">
        <v>2</v>
      </c>
      <c r="H50" s="4">
        <v>3</v>
      </c>
      <c r="I50" s="2"/>
      <c r="J50" s="2"/>
      <c r="L50" s="8">
        <f t="shared" si="20"/>
        <v>35</v>
      </c>
      <c r="M50" s="160">
        <f>M51-1</f>
        <v>36</v>
      </c>
      <c r="T50" s="2">
        <f t="shared" si="19"/>
        <v>6</v>
      </c>
    </row>
    <row r="51" spans="1:22" ht="12.75">
      <c r="A51" s="20">
        <f t="shared" si="14"/>
        <v>82</v>
      </c>
      <c r="B51" s="21">
        <f t="shared" si="17"/>
        <v>569</v>
      </c>
      <c r="C51" s="22">
        <f t="shared" si="17"/>
        <v>568</v>
      </c>
      <c r="D51" s="21">
        <f t="shared" si="18"/>
        <v>-568</v>
      </c>
      <c r="E51" s="22">
        <f t="shared" si="18"/>
        <v>-567</v>
      </c>
      <c r="F51" s="23">
        <f t="shared" si="16"/>
        <v>53.5</v>
      </c>
      <c r="G51" s="21">
        <v>3</v>
      </c>
      <c r="H51" s="6">
        <v>4</v>
      </c>
      <c r="I51" s="24"/>
      <c r="J51" s="24"/>
      <c r="K51" s="42" t="s">
        <v>125</v>
      </c>
      <c r="L51" s="26">
        <f t="shared" si="20"/>
        <v>36</v>
      </c>
      <c r="M51" s="162">
        <v>37</v>
      </c>
      <c r="N51" s="24"/>
      <c r="O51" s="27"/>
      <c r="P51" s="27"/>
      <c r="Q51" s="27"/>
      <c r="R51" s="27"/>
      <c r="S51" s="27"/>
      <c r="T51" s="24">
        <f t="shared" si="19"/>
        <v>7</v>
      </c>
      <c r="V51" s="1">
        <v>1</v>
      </c>
    </row>
    <row r="52" spans="1:13" ht="12.75">
      <c r="A52" s="16">
        <f aca="true" t="shared" si="21" ref="A52:A58">(5+B52)/7</f>
        <v>81.85714285714286</v>
      </c>
      <c r="B52" s="3">
        <f aca="true" t="shared" si="22" ref="B52:B58">B51-1</f>
        <v>568</v>
      </c>
      <c r="C52" s="1">
        <f aca="true" t="shared" si="23" ref="C52:C58">C51-1</f>
        <v>567</v>
      </c>
      <c r="D52" s="3">
        <f t="shared" si="18"/>
        <v>-567</v>
      </c>
      <c r="E52" s="1">
        <f t="shared" si="18"/>
        <v>-566</v>
      </c>
      <c r="F52" s="19">
        <f t="shared" si="16"/>
        <v>53.75</v>
      </c>
      <c r="G52" s="3">
        <v>4</v>
      </c>
      <c r="H52" s="48">
        <v>1</v>
      </c>
      <c r="I52" s="2"/>
      <c r="J52" s="2"/>
      <c r="K52" s="44"/>
      <c r="L52" s="8">
        <f t="shared" si="20"/>
        <v>37</v>
      </c>
      <c r="M52" s="160">
        <f aca="true" t="shared" si="24" ref="M52:M66">M51+1</f>
        <v>38</v>
      </c>
    </row>
    <row r="53" spans="1:13" ht="12.75">
      <c r="A53" s="16">
        <f t="shared" si="21"/>
        <v>81.71428571428571</v>
      </c>
      <c r="B53" s="3">
        <f t="shared" si="22"/>
        <v>567</v>
      </c>
      <c r="C53" s="1">
        <f t="shared" si="23"/>
        <v>566</v>
      </c>
      <c r="D53" s="3">
        <f aca="true" t="shared" si="25" ref="D53:D58">D52+1</f>
        <v>-566</v>
      </c>
      <c r="E53" s="1">
        <f aca="true" t="shared" si="26" ref="E53:E58">E52+1</f>
        <v>-565</v>
      </c>
      <c r="F53" s="134">
        <f t="shared" si="16"/>
        <v>54</v>
      </c>
      <c r="G53" s="3">
        <v>1</v>
      </c>
      <c r="H53" s="48">
        <v>2</v>
      </c>
      <c r="I53" s="2"/>
      <c r="J53" s="2"/>
      <c r="L53" s="8">
        <f t="shared" si="20"/>
        <v>38</v>
      </c>
      <c r="M53" s="160">
        <f t="shared" si="24"/>
        <v>39</v>
      </c>
    </row>
    <row r="54" spans="1:13" ht="13.5" thickBot="1">
      <c r="A54" s="16">
        <f t="shared" si="21"/>
        <v>81.57142857142857</v>
      </c>
      <c r="B54" s="3">
        <f t="shared" si="22"/>
        <v>566</v>
      </c>
      <c r="C54" s="1">
        <f t="shared" si="23"/>
        <v>565</v>
      </c>
      <c r="D54" s="3">
        <f t="shared" si="25"/>
        <v>-565</v>
      </c>
      <c r="E54" s="1">
        <f t="shared" si="26"/>
        <v>-564</v>
      </c>
      <c r="F54" s="19">
        <f t="shared" si="16"/>
        <v>54.25</v>
      </c>
      <c r="G54" s="3">
        <v>2</v>
      </c>
      <c r="H54" s="48">
        <v>3</v>
      </c>
      <c r="I54" s="2"/>
      <c r="J54" s="2"/>
      <c r="L54" s="8">
        <f t="shared" si="20"/>
        <v>39</v>
      </c>
      <c r="M54" s="160">
        <f t="shared" si="24"/>
        <v>40</v>
      </c>
    </row>
    <row r="55" spans="1:14" ht="12.75">
      <c r="A55" s="16">
        <f t="shared" si="21"/>
        <v>81.42857142857143</v>
      </c>
      <c r="B55" s="3">
        <f t="shared" si="22"/>
        <v>565</v>
      </c>
      <c r="C55" s="1">
        <f t="shared" si="23"/>
        <v>564</v>
      </c>
      <c r="D55" s="3">
        <f t="shared" si="25"/>
        <v>-564</v>
      </c>
      <c r="E55" s="1">
        <f t="shared" si="26"/>
        <v>-563</v>
      </c>
      <c r="F55" s="19">
        <f t="shared" si="16"/>
        <v>54.5</v>
      </c>
      <c r="G55" s="3">
        <v>3</v>
      </c>
      <c r="H55" s="48">
        <v>4</v>
      </c>
      <c r="I55" s="2"/>
      <c r="J55" s="2"/>
      <c r="L55" s="8">
        <f t="shared" si="20"/>
        <v>40</v>
      </c>
      <c r="M55" s="160">
        <f t="shared" si="24"/>
        <v>41</v>
      </c>
      <c r="N55" s="151" t="s">
        <v>137</v>
      </c>
    </row>
    <row r="56" spans="1:14" ht="12.75" customHeight="1">
      <c r="A56" s="16">
        <f t="shared" si="21"/>
        <v>81.28571428571429</v>
      </c>
      <c r="B56" s="3">
        <f t="shared" si="22"/>
        <v>564</v>
      </c>
      <c r="C56" s="1">
        <f t="shared" si="23"/>
        <v>563</v>
      </c>
      <c r="D56" s="3">
        <f t="shared" si="25"/>
        <v>-563</v>
      </c>
      <c r="E56" s="1">
        <f t="shared" si="26"/>
        <v>-562</v>
      </c>
      <c r="F56" s="19">
        <f t="shared" si="16"/>
        <v>54.75</v>
      </c>
      <c r="G56" s="3">
        <v>4</v>
      </c>
      <c r="H56" s="48">
        <v>1</v>
      </c>
      <c r="I56" s="2"/>
      <c r="J56" s="2"/>
      <c r="L56" s="8">
        <f t="shared" si="20"/>
        <v>41</v>
      </c>
      <c r="M56" s="160">
        <f t="shared" si="24"/>
        <v>42</v>
      </c>
      <c r="N56" s="152"/>
    </row>
    <row r="57" spans="1:14" ht="12.75">
      <c r="A57" s="16">
        <f t="shared" si="21"/>
        <v>81.14285714285714</v>
      </c>
      <c r="B57" s="3">
        <f t="shared" si="22"/>
        <v>563</v>
      </c>
      <c r="C57" s="1">
        <f t="shared" si="23"/>
        <v>562</v>
      </c>
      <c r="D57" s="3">
        <f t="shared" si="25"/>
        <v>-562</v>
      </c>
      <c r="E57" s="1">
        <f t="shared" si="26"/>
        <v>-561</v>
      </c>
      <c r="F57" s="134">
        <f t="shared" si="16"/>
        <v>55</v>
      </c>
      <c r="G57" s="3">
        <v>1</v>
      </c>
      <c r="H57" s="48">
        <v>2</v>
      </c>
      <c r="I57" s="2"/>
      <c r="J57" s="2"/>
      <c r="L57" s="8">
        <f t="shared" si="20"/>
        <v>42</v>
      </c>
      <c r="M57" s="160">
        <f t="shared" si="24"/>
        <v>43</v>
      </c>
      <c r="N57" s="152"/>
    </row>
    <row r="58" spans="1:22" ht="13.5" thickBot="1">
      <c r="A58" s="20">
        <f t="shared" si="21"/>
        <v>81</v>
      </c>
      <c r="B58" s="21">
        <f t="shared" si="22"/>
        <v>562</v>
      </c>
      <c r="C58" s="22">
        <f t="shared" si="23"/>
        <v>561</v>
      </c>
      <c r="D58" s="21">
        <f t="shared" si="25"/>
        <v>-561</v>
      </c>
      <c r="E58" s="22">
        <f t="shared" si="26"/>
        <v>-560</v>
      </c>
      <c r="F58" s="23">
        <f t="shared" si="16"/>
        <v>55.25</v>
      </c>
      <c r="G58" s="21">
        <v>2</v>
      </c>
      <c r="H58" s="157">
        <v>3</v>
      </c>
      <c r="I58" s="24"/>
      <c r="J58" s="24"/>
      <c r="K58" s="27"/>
      <c r="L58" s="26">
        <f t="shared" si="20"/>
        <v>43</v>
      </c>
      <c r="M58" s="161">
        <f t="shared" si="24"/>
        <v>44</v>
      </c>
      <c r="N58" s="152"/>
      <c r="O58" s="27"/>
      <c r="P58" s="27"/>
      <c r="Q58" s="27"/>
      <c r="R58" s="27"/>
      <c r="S58" s="27"/>
      <c r="T58" s="24"/>
      <c r="V58" s="1">
        <f>(B$44-B58)/7</f>
        <v>2</v>
      </c>
    </row>
    <row r="59" spans="1:15" ht="13.5" customHeight="1" thickBot="1">
      <c r="A59" s="16">
        <f aca="true" t="shared" si="27" ref="A59:A64">(5+B59)/7</f>
        <v>80.85714285714286</v>
      </c>
      <c r="B59" s="3">
        <f aca="true" t="shared" si="28" ref="B59:B64">B58-1</f>
        <v>561</v>
      </c>
      <c r="C59" s="1">
        <f aca="true" t="shared" si="29" ref="C59:C64">C58-1</f>
        <v>560</v>
      </c>
      <c r="D59" s="3">
        <f aca="true" t="shared" si="30" ref="D59:D64">D58+1</f>
        <v>-560</v>
      </c>
      <c r="E59" s="1">
        <f aca="true" t="shared" si="31" ref="E59:E64">E58+1</f>
        <v>-559</v>
      </c>
      <c r="F59" s="19">
        <f aca="true" t="shared" si="32" ref="F59:F64">F$233-(B59-B$233)/4</f>
        <v>55.5</v>
      </c>
      <c r="G59" s="53">
        <v>3</v>
      </c>
      <c r="H59" s="48">
        <v>4</v>
      </c>
      <c r="I59" s="2"/>
      <c r="J59" s="2"/>
      <c r="L59" s="8">
        <f t="shared" si="20"/>
        <v>44</v>
      </c>
      <c r="M59" s="160">
        <f t="shared" si="24"/>
        <v>45</v>
      </c>
      <c r="N59" s="153"/>
      <c r="O59" s="167" t="s">
        <v>138</v>
      </c>
    </row>
    <row r="60" spans="1:19" ht="12.75">
      <c r="A60" s="16">
        <f t="shared" si="27"/>
        <v>80.71428571428571</v>
      </c>
      <c r="B60" s="3">
        <f t="shared" si="28"/>
        <v>560</v>
      </c>
      <c r="C60" s="1">
        <f t="shared" si="29"/>
        <v>559</v>
      </c>
      <c r="D60" s="3">
        <f t="shared" si="30"/>
        <v>-559</v>
      </c>
      <c r="E60" s="1">
        <f t="shared" si="31"/>
        <v>-558</v>
      </c>
      <c r="F60" s="19">
        <f t="shared" si="32"/>
        <v>55.75</v>
      </c>
      <c r="G60" s="156">
        <v>4</v>
      </c>
      <c r="H60" s="158">
        <v>1</v>
      </c>
      <c r="I60" s="5"/>
      <c r="J60" s="5"/>
      <c r="K60" s="29" t="s">
        <v>131</v>
      </c>
      <c r="L60" s="8">
        <f t="shared" si="20"/>
        <v>45</v>
      </c>
      <c r="M60" s="160">
        <f t="shared" si="24"/>
        <v>46</v>
      </c>
      <c r="N60" s="8">
        <v>0</v>
      </c>
      <c r="O60" s="8">
        <v>0</v>
      </c>
      <c r="P60" s="5"/>
      <c r="Q60" s="5"/>
      <c r="R60" s="5"/>
      <c r="S60" s="5"/>
    </row>
    <row r="61" spans="1:24" ht="12.75">
      <c r="A61" s="16">
        <f t="shared" si="27"/>
        <v>80.57142857142857</v>
      </c>
      <c r="B61" s="3">
        <f t="shared" si="28"/>
        <v>559</v>
      </c>
      <c r="C61" s="1">
        <f t="shared" si="29"/>
        <v>558</v>
      </c>
      <c r="D61" s="3">
        <f t="shared" si="30"/>
        <v>-558</v>
      </c>
      <c r="E61" s="1">
        <f t="shared" si="31"/>
        <v>-557</v>
      </c>
      <c r="F61" s="134">
        <f t="shared" si="32"/>
        <v>56</v>
      </c>
      <c r="G61" s="137">
        <v>1</v>
      </c>
      <c r="H61" s="138">
        <v>2</v>
      </c>
      <c r="I61" s="139"/>
      <c r="J61" s="139"/>
      <c r="K61" s="140"/>
      <c r="L61" s="165">
        <f t="shared" si="20"/>
        <v>46</v>
      </c>
      <c r="M61" s="160">
        <f t="shared" si="24"/>
        <v>47</v>
      </c>
      <c r="N61" s="8">
        <f>N60+1</f>
        <v>1</v>
      </c>
      <c r="O61" s="8">
        <f>O60+1</f>
        <v>1</v>
      </c>
      <c r="P61" s="139"/>
      <c r="Q61" s="139"/>
      <c r="R61" s="139"/>
      <c r="S61" s="139"/>
      <c r="T61" s="140"/>
      <c r="U61" s="140"/>
      <c r="V61" s="140"/>
      <c r="W61" s="141"/>
      <c r="X61" s="155"/>
    </row>
    <row r="62" spans="1:19" ht="13.5" thickBot="1">
      <c r="A62" s="16">
        <f t="shared" si="27"/>
        <v>80.42857142857143</v>
      </c>
      <c r="B62" s="3">
        <f t="shared" si="28"/>
        <v>558</v>
      </c>
      <c r="C62" s="1">
        <f t="shared" si="29"/>
        <v>557</v>
      </c>
      <c r="D62" s="3">
        <f t="shared" si="30"/>
        <v>-557</v>
      </c>
      <c r="E62" s="1">
        <f t="shared" si="31"/>
        <v>-556</v>
      </c>
      <c r="F62" s="19">
        <f t="shared" si="32"/>
        <v>56.25</v>
      </c>
      <c r="G62" s="156">
        <v>2</v>
      </c>
      <c r="H62" s="158">
        <v>3</v>
      </c>
      <c r="I62" s="5"/>
      <c r="J62" s="5"/>
      <c r="K62" s="44"/>
      <c r="L62" s="165">
        <f t="shared" si="20"/>
        <v>47</v>
      </c>
      <c r="M62" s="160">
        <f t="shared" si="24"/>
        <v>48</v>
      </c>
      <c r="N62" s="8">
        <f>N61+1</f>
        <v>2</v>
      </c>
      <c r="O62" s="8">
        <f>O61+1</f>
        <v>2</v>
      </c>
      <c r="P62" s="5" t="s">
        <v>132</v>
      </c>
      <c r="Q62" s="5"/>
      <c r="R62" s="5"/>
      <c r="S62" s="5"/>
    </row>
    <row r="63" spans="1:19" ht="12.75">
      <c r="A63" s="16">
        <f t="shared" si="27"/>
        <v>80.28571428571429</v>
      </c>
      <c r="B63" s="3">
        <f t="shared" si="28"/>
        <v>557</v>
      </c>
      <c r="C63" s="1">
        <f t="shared" si="29"/>
        <v>556</v>
      </c>
      <c r="D63" s="3">
        <f t="shared" si="30"/>
        <v>-556</v>
      </c>
      <c r="E63" s="1">
        <f t="shared" si="31"/>
        <v>-555</v>
      </c>
      <c r="F63" s="19">
        <f t="shared" si="32"/>
        <v>56.5</v>
      </c>
      <c r="G63" s="156">
        <v>3</v>
      </c>
      <c r="H63" s="158">
        <v>4</v>
      </c>
      <c r="I63" s="5"/>
      <c r="J63" s="5"/>
      <c r="K63" s="29" t="s">
        <v>10</v>
      </c>
      <c r="L63" s="165">
        <f t="shared" si="20"/>
        <v>48</v>
      </c>
      <c r="M63" s="160">
        <f t="shared" si="24"/>
        <v>49</v>
      </c>
      <c r="N63" s="8">
        <f>N62+1</f>
        <v>3</v>
      </c>
      <c r="P63" s="8">
        <v>0</v>
      </c>
      <c r="Q63" s="154" t="s">
        <v>133</v>
      </c>
      <c r="R63" s="151" t="s">
        <v>134</v>
      </c>
      <c r="S63" s="164"/>
    </row>
    <row r="64" spans="1:19" ht="12.75" customHeight="1">
      <c r="A64" s="16">
        <f t="shared" si="27"/>
        <v>80.14285714285714</v>
      </c>
      <c r="B64" s="3">
        <f t="shared" si="28"/>
        <v>556</v>
      </c>
      <c r="C64" s="1">
        <f t="shared" si="29"/>
        <v>555</v>
      </c>
      <c r="D64" s="3">
        <f t="shared" si="30"/>
        <v>-555</v>
      </c>
      <c r="E64" s="1">
        <f t="shared" si="31"/>
        <v>-554</v>
      </c>
      <c r="F64" s="19">
        <f t="shared" si="32"/>
        <v>56.75</v>
      </c>
      <c r="G64" s="53">
        <v>4</v>
      </c>
      <c r="H64" s="48">
        <v>1</v>
      </c>
      <c r="I64" s="2"/>
      <c r="J64" s="2"/>
      <c r="K64" s="44"/>
      <c r="L64" s="165">
        <f t="shared" si="20"/>
        <v>49</v>
      </c>
      <c r="M64" s="160">
        <f t="shared" si="24"/>
        <v>50</v>
      </c>
      <c r="N64" s="8">
        <f>N63+1</f>
        <v>4</v>
      </c>
      <c r="P64" s="8">
        <f>P63+1</f>
        <v>1</v>
      </c>
      <c r="Q64" s="131"/>
      <c r="R64" s="152"/>
      <c r="S64" s="164"/>
    </row>
    <row r="65" spans="1:23" ht="12.75">
      <c r="A65" s="20">
        <f aca="true" t="shared" si="33" ref="A65:A99">(5+B65)/7</f>
        <v>80</v>
      </c>
      <c r="B65" s="21">
        <f>B66+1</f>
        <v>555</v>
      </c>
      <c r="C65" s="22">
        <f aca="true" t="shared" si="34" ref="C65:C111">B65-1</f>
        <v>554</v>
      </c>
      <c r="D65" s="21">
        <f aca="true" t="shared" si="35" ref="D65:D99">-B65+1</f>
        <v>-554</v>
      </c>
      <c r="E65" s="22">
        <f aca="true" t="shared" si="36" ref="E65:E99">-C65+1</f>
        <v>-553</v>
      </c>
      <c r="F65" s="34">
        <f aca="true" t="shared" si="37" ref="F65:F96">F$233-(B65-B$233)/4</f>
        <v>57</v>
      </c>
      <c r="G65" s="57">
        <v>1</v>
      </c>
      <c r="H65" s="6">
        <v>2</v>
      </c>
      <c r="I65" s="24"/>
      <c r="J65" s="24"/>
      <c r="K65" s="41" t="s">
        <v>40</v>
      </c>
      <c r="L65" s="166">
        <f t="shared" si="20"/>
        <v>50</v>
      </c>
      <c r="M65" s="161">
        <f t="shared" si="24"/>
        <v>51</v>
      </c>
      <c r="N65" s="26">
        <f>N64+1</f>
        <v>5</v>
      </c>
      <c r="O65" s="27"/>
      <c r="P65" s="26">
        <f>P64+1</f>
        <v>2</v>
      </c>
      <c r="Q65" s="131"/>
      <c r="R65" s="152"/>
      <c r="S65" s="164"/>
      <c r="T65" s="24" t="s">
        <v>34</v>
      </c>
      <c r="V65" s="1">
        <f>(B$44-B65)/7</f>
        <v>3</v>
      </c>
      <c r="W65" s="1">
        <f>70-(B65-B$251)/7</f>
        <v>0</v>
      </c>
    </row>
    <row r="66" spans="1:20" ht="12.75">
      <c r="A66" s="16">
        <f t="shared" si="33"/>
        <v>79.85714285714286</v>
      </c>
      <c r="B66" s="3">
        <f>B67+1</f>
        <v>554</v>
      </c>
      <c r="C66" s="1">
        <f t="shared" si="34"/>
        <v>553</v>
      </c>
      <c r="D66" s="3">
        <f t="shared" si="35"/>
        <v>-553</v>
      </c>
      <c r="E66" s="1">
        <f t="shared" si="36"/>
        <v>-552</v>
      </c>
      <c r="F66" s="19">
        <f t="shared" si="37"/>
        <v>57.25</v>
      </c>
      <c r="G66" s="3">
        <v>2</v>
      </c>
      <c r="H66" s="4">
        <v>3</v>
      </c>
      <c r="I66" s="2"/>
      <c r="J66" s="2"/>
      <c r="K66" s="44" t="s">
        <v>41</v>
      </c>
      <c r="L66" s="165">
        <f t="shared" si="20"/>
        <v>51</v>
      </c>
      <c r="M66" s="160">
        <f t="shared" si="24"/>
        <v>52</v>
      </c>
      <c r="N66" s="8">
        <f>N65+1</f>
        <v>6</v>
      </c>
      <c r="P66" s="8">
        <f>P65+1</f>
        <v>3</v>
      </c>
      <c r="Q66" s="131"/>
      <c r="R66" s="152"/>
      <c r="S66" s="164"/>
      <c r="T66" s="2">
        <v>1</v>
      </c>
    </row>
    <row r="67" spans="1:20" ht="13.5" thickBot="1">
      <c r="A67" s="16">
        <f t="shared" si="33"/>
        <v>79.71428571428571</v>
      </c>
      <c r="B67" s="3">
        <f>B68+1</f>
        <v>553</v>
      </c>
      <c r="C67" s="1">
        <f t="shared" si="34"/>
        <v>552</v>
      </c>
      <c r="D67" s="3">
        <f t="shared" si="35"/>
        <v>-552</v>
      </c>
      <c r="E67" s="1">
        <f t="shared" si="36"/>
        <v>-551</v>
      </c>
      <c r="F67" s="19">
        <f t="shared" si="37"/>
        <v>57.5</v>
      </c>
      <c r="G67" s="3">
        <v>3</v>
      </c>
      <c r="H67" s="4">
        <v>4</v>
      </c>
      <c r="I67" s="2"/>
      <c r="J67" s="2"/>
      <c r="K67" s="44"/>
      <c r="L67" s="165">
        <f aca="true" t="shared" si="38" ref="L67:M71">L66+1</f>
        <v>52</v>
      </c>
      <c r="M67" s="160">
        <f t="shared" si="38"/>
        <v>53</v>
      </c>
      <c r="N67" s="8">
        <f>N66+1</f>
        <v>7</v>
      </c>
      <c r="P67" s="8">
        <f>P66+1</f>
        <v>4</v>
      </c>
      <c r="Q67" s="132"/>
      <c r="R67" s="153"/>
      <c r="S67" s="164"/>
      <c r="T67" s="2">
        <f aca="true" t="shared" si="39" ref="T67:T72">T66+1</f>
        <v>2</v>
      </c>
    </row>
    <row r="68" spans="1:20" ht="12.75">
      <c r="A68" s="16">
        <f t="shared" si="33"/>
        <v>79.57142857142857</v>
      </c>
      <c r="B68" s="18">
        <v>552</v>
      </c>
      <c r="C68" s="1">
        <f t="shared" si="34"/>
        <v>551</v>
      </c>
      <c r="D68" s="3">
        <f t="shared" si="35"/>
        <v>-551</v>
      </c>
      <c r="E68" s="1">
        <f t="shared" si="36"/>
        <v>-550</v>
      </c>
      <c r="F68" s="19">
        <f t="shared" si="37"/>
        <v>57.75</v>
      </c>
      <c r="G68" s="3">
        <v>4</v>
      </c>
      <c r="H68" s="4">
        <v>1</v>
      </c>
      <c r="I68" s="2"/>
      <c r="J68" s="2"/>
      <c r="K68" s="29" t="s">
        <v>9</v>
      </c>
      <c r="L68" s="8">
        <f t="shared" si="38"/>
        <v>53</v>
      </c>
      <c r="M68" s="160">
        <f t="shared" si="38"/>
        <v>54</v>
      </c>
      <c r="Q68" s="8">
        <v>9</v>
      </c>
      <c r="R68" s="8">
        <v>0</v>
      </c>
      <c r="S68" s="8"/>
      <c r="T68" s="2">
        <f t="shared" si="39"/>
        <v>3</v>
      </c>
    </row>
    <row r="69" spans="1:20" ht="12.75">
      <c r="A69" s="16">
        <f t="shared" si="33"/>
        <v>79.42857142857143</v>
      </c>
      <c r="B69" s="3">
        <f aca="true" t="shared" si="40" ref="B69:B99">B68-1</f>
        <v>551</v>
      </c>
      <c r="C69" s="1">
        <f t="shared" si="34"/>
        <v>550</v>
      </c>
      <c r="D69" s="3">
        <f t="shared" si="35"/>
        <v>-550</v>
      </c>
      <c r="E69" s="1">
        <f t="shared" si="36"/>
        <v>-549</v>
      </c>
      <c r="F69" s="28">
        <f t="shared" si="37"/>
        <v>58</v>
      </c>
      <c r="G69" s="3">
        <v>1</v>
      </c>
      <c r="H69" s="4">
        <v>2</v>
      </c>
      <c r="I69" s="2"/>
      <c r="J69" s="2"/>
      <c r="K69" s="44"/>
      <c r="L69" s="8">
        <f t="shared" si="38"/>
        <v>54</v>
      </c>
      <c r="M69" s="160">
        <f t="shared" si="38"/>
        <v>55</v>
      </c>
      <c r="R69" s="8">
        <f aca="true" t="shared" si="41" ref="R69:R79">R68+1</f>
        <v>1</v>
      </c>
      <c r="S69" s="8"/>
      <c r="T69" s="2">
        <f t="shared" si="39"/>
        <v>4</v>
      </c>
    </row>
    <row r="70" spans="1:20" ht="12.75">
      <c r="A70" s="16">
        <f t="shared" si="33"/>
        <v>79.28571428571429</v>
      </c>
      <c r="B70" s="3">
        <f t="shared" si="40"/>
        <v>550</v>
      </c>
      <c r="C70" s="1">
        <f t="shared" si="34"/>
        <v>549</v>
      </c>
      <c r="D70" s="3">
        <f t="shared" si="35"/>
        <v>-549</v>
      </c>
      <c r="E70" s="1">
        <f t="shared" si="36"/>
        <v>-548</v>
      </c>
      <c r="F70" s="19">
        <f t="shared" si="37"/>
        <v>58.25</v>
      </c>
      <c r="G70" s="3">
        <v>2</v>
      </c>
      <c r="H70" s="4">
        <v>3</v>
      </c>
      <c r="I70" s="2"/>
      <c r="J70" s="2"/>
      <c r="K70" s="44"/>
      <c r="L70" s="8">
        <f t="shared" si="38"/>
        <v>55</v>
      </c>
      <c r="M70" s="160">
        <f t="shared" si="38"/>
        <v>56</v>
      </c>
      <c r="R70" s="8">
        <f t="shared" si="41"/>
        <v>2</v>
      </c>
      <c r="S70" s="8"/>
      <c r="T70" s="2">
        <f t="shared" si="39"/>
        <v>5</v>
      </c>
    </row>
    <row r="71" spans="1:20" ht="12.75">
      <c r="A71" s="16">
        <f t="shared" si="33"/>
        <v>79.14285714285714</v>
      </c>
      <c r="B71" s="3">
        <f t="shared" si="40"/>
        <v>549</v>
      </c>
      <c r="C71" s="1">
        <f t="shared" si="34"/>
        <v>548</v>
      </c>
      <c r="D71" s="3">
        <f t="shared" si="35"/>
        <v>-548</v>
      </c>
      <c r="E71" s="1">
        <f t="shared" si="36"/>
        <v>-547</v>
      </c>
      <c r="F71" s="19">
        <f t="shared" si="37"/>
        <v>58.5</v>
      </c>
      <c r="G71" s="3">
        <v>3</v>
      </c>
      <c r="H71" s="4">
        <v>4</v>
      </c>
      <c r="I71" s="2"/>
      <c r="J71" s="2"/>
      <c r="K71" s="44"/>
      <c r="L71" s="8">
        <f t="shared" si="38"/>
        <v>56</v>
      </c>
      <c r="M71" s="160">
        <f t="shared" si="38"/>
        <v>57</v>
      </c>
      <c r="R71" s="8">
        <f t="shared" si="41"/>
        <v>3</v>
      </c>
      <c r="S71" s="8"/>
      <c r="T71" s="2">
        <f t="shared" si="39"/>
        <v>6</v>
      </c>
    </row>
    <row r="72" spans="1:23" ht="12.75">
      <c r="A72" s="20">
        <f t="shared" si="33"/>
        <v>79</v>
      </c>
      <c r="B72" s="21">
        <f t="shared" si="40"/>
        <v>548</v>
      </c>
      <c r="C72" s="22">
        <f t="shared" si="34"/>
        <v>547</v>
      </c>
      <c r="D72" s="21">
        <f t="shared" si="35"/>
        <v>-547</v>
      </c>
      <c r="E72" s="22">
        <f t="shared" si="36"/>
        <v>-546</v>
      </c>
      <c r="F72" s="23">
        <f t="shared" si="37"/>
        <v>58.75</v>
      </c>
      <c r="G72" s="21">
        <v>4</v>
      </c>
      <c r="H72" s="6">
        <v>1</v>
      </c>
      <c r="I72" s="24"/>
      <c r="J72" s="24"/>
      <c r="K72" s="41"/>
      <c r="L72" s="26">
        <f>L71+1</f>
        <v>57</v>
      </c>
      <c r="M72" s="161">
        <f>M71+1</f>
        <v>58</v>
      </c>
      <c r="N72" s="24"/>
      <c r="O72" s="27"/>
      <c r="P72" s="27"/>
      <c r="Q72" s="27"/>
      <c r="R72" s="26">
        <f t="shared" si="41"/>
        <v>4</v>
      </c>
      <c r="S72" s="26"/>
      <c r="T72" s="24">
        <f t="shared" si="39"/>
        <v>7</v>
      </c>
      <c r="V72" s="1">
        <f>(B$44-B72)/7</f>
        <v>4</v>
      </c>
      <c r="W72" s="1">
        <f>70-(B72-B$251)/7</f>
        <v>1</v>
      </c>
    </row>
    <row r="73" spans="1:20" ht="13.5" thickBot="1">
      <c r="A73" s="16">
        <f t="shared" si="33"/>
        <v>78.85714285714286</v>
      </c>
      <c r="B73" s="3">
        <f t="shared" si="40"/>
        <v>547</v>
      </c>
      <c r="C73" s="1">
        <f t="shared" si="34"/>
        <v>546</v>
      </c>
      <c r="D73" s="3">
        <f t="shared" si="35"/>
        <v>-546</v>
      </c>
      <c r="E73" s="1">
        <f t="shared" si="36"/>
        <v>-545</v>
      </c>
      <c r="F73" s="28">
        <f t="shared" si="37"/>
        <v>59</v>
      </c>
      <c r="G73" s="3">
        <v>1</v>
      </c>
      <c r="H73" s="4">
        <v>2</v>
      </c>
      <c r="I73" s="2"/>
      <c r="J73" s="2"/>
      <c r="K73" s="44"/>
      <c r="L73" s="8">
        <f>L72+1</f>
        <v>58</v>
      </c>
      <c r="M73" s="160">
        <f>M72+1</f>
        <v>59</v>
      </c>
      <c r="R73" s="8">
        <f t="shared" si="41"/>
        <v>5</v>
      </c>
      <c r="S73" s="8"/>
      <c r="T73" s="2" t="s">
        <v>42</v>
      </c>
    </row>
    <row r="74" spans="1:19" ht="12.75">
      <c r="A74" s="16">
        <f t="shared" si="33"/>
        <v>78.71428571428571</v>
      </c>
      <c r="B74" s="3">
        <f t="shared" si="40"/>
        <v>546</v>
      </c>
      <c r="C74" s="1">
        <f t="shared" si="34"/>
        <v>545</v>
      </c>
      <c r="D74" s="3">
        <f t="shared" si="35"/>
        <v>-545</v>
      </c>
      <c r="E74" s="1">
        <f t="shared" si="36"/>
        <v>-544</v>
      </c>
      <c r="F74" s="19">
        <f t="shared" si="37"/>
        <v>59.25</v>
      </c>
      <c r="G74" s="3">
        <v>2</v>
      </c>
      <c r="H74" s="4">
        <v>3</v>
      </c>
      <c r="I74" s="2"/>
      <c r="J74" s="2"/>
      <c r="K74" s="44"/>
      <c r="L74" s="8">
        <f aca="true" t="shared" si="42" ref="L74:M78">L73+1</f>
        <v>59</v>
      </c>
      <c r="M74" s="160">
        <f t="shared" si="42"/>
        <v>60</v>
      </c>
      <c r="R74" s="8">
        <f t="shared" si="41"/>
        <v>6</v>
      </c>
      <c r="S74" s="168" t="s">
        <v>135</v>
      </c>
    </row>
    <row r="75" spans="1:19" ht="12.75">
      <c r="A75" s="16">
        <f t="shared" si="33"/>
        <v>78.57142857142857</v>
      </c>
      <c r="B75" s="3">
        <f t="shared" si="40"/>
        <v>545</v>
      </c>
      <c r="C75" s="1">
        <f t="shared" si="34"/>
        <v>544</v>
      </c>
      <c r="D75" s="3">
        <f t="shared" si="35"/>
        <v>-544</v>
      </c>
      <c r="E75" s="1">
        <f t="shared" si="36"/>
        <v>-543</v>
      </c>
      <c r="F75" s="19">
        <f t="shared" si="37"/>
        <v>59.5</v>
      </c>
      <c r="G75" s="3">
        <v>3</v>
      </c>
      <c r="H75" s="4">
        <v>4</v>
      </c>
      <c r="I75" s="2"/>
      <c r="J75" s="2"/>
      <c r="K75" s="44"/>
      <c r="L75" s="8">
        <f t="shared" si="42"/>
        <v>60</v>
      </c>
      <c r="M75" s="160">
        <f t="shared" si="42"/>
        <v>61</v>
      </c>
      <c r="R75" s="8">
        <f t="shared" si="41"/>
        <v>7</v>
      </c>
      <c r="S75" s="169"/>
    </row>
    <row r="76" spans="1:19" ht="12.75">
      <c r="A76" s="16">
        <f t="shared" si="33"/>
        <v>78.42857142857143</v>
      </c>
      <c r="B76" s="3">
        <f t="shared" si="40"/>
        <v>544</v>
      </c>
      <c r="C76" s="1">
        <f t="shared" si="34"/>
        <v>543</v>
      </c>
      <c r="D76" s="3">
        <f t="shared" si="35"/>
        <v>-543</v>
      </c>
      <c r="E76" s="1">
        <f t="shared" si="36"/>
        <v>-542</v>
      </c>
      <c r="F76" s="19">
        <f t="shared" si="37"/>
        <v>59.75</v>
      </c>
      <c r="G76" s="3">
        <v>4</v>
      </c>
      <c r="H76" s="4">
        <v>1</v>
      </c>
      <c r="I76" s="2"/>
      <c r="J76" s="2"/>
      <c r="K76" s="44"/>
      <c r="L76" s="8">
        <f t="shared" si="42"/>
        <v>61</v>
      </c>
      <c r="M76" s="160">
        <f t="shared" si="42"/>
        <v>62</v>
      </c>
      <c r="R76" s="8">
        <f t="shared" si="41"/>
        <v>8</v>
      </c>
      <c r="S76" s="169"/>
    </row>
    <row r="77" spans="1:19" ht="12.75">
      <c r="A77" s="16">
        <f t="shared" si="33"/>
        <v>78.28571428571429</v>
      </c>
      <c r="B77" s="3">
        <f t="shared" si="40"/>
        <v>543</v>
      </c>
      <c r="C77" s="1">
        <f t="shared" si="34"/>
        <v>542</v>
      </c>
      <c r="D77" s="3">
        <f t="shared" si="35"/>
        <v>-542</v>
      </c>
      <c r="E77" s="1">
        <f t="shared" si="36"/>
        <v>-541</v>
      </c>
      <c r="F77" s="28">
        <f t="shared" si="37"/>
        <v>60</v>
      </c>
      <c r="G77" s="3">
        <v>1</v>
      </c>
      <c r="H77" s="4">
        <v>2</v>
      </c>
      <c r="I77" s="2"/>
      <c r="J77" s="2"/>
      <c r="K77" s="44"/>
      <c r="L77" s="8">
        <f t="shared" si="42"/>
        <v>62</v>
      </c>
      <c r="M77" s="160">
        <f t="shared" si="42"/>
        <v>63</v>
      </c>
      <c r="R77" s="8">
        <f t="shared" si="41"/>
        <v>9</v>
      </c>
      <c r="S77" s="169"/>
    </row>
    <row r="78" spans="1:19" ht="12.75">
      <c r="A78" s="16">
        <f t="shared" si="33"/>
        <v>78.14285714285714</v>
      </c>
      <c r="B78" s="3">
        <f t="shared" si="40"/>
        <v>542</v>
      </c>
      <c r="C78" s="1">
        <f t="shared" si="34"/>
        <v>541</v>
      </c>
      <c r="D78" s="3">
        <f t="shared" si="35"/>
        <v>-541</v>
      </c>
      <c r="E78" s="1">
        <f t="shared" si="36"/>
        <v>-540</v>
      </c>
      <c r="F78" s="19">
        <f t="shared" si="37"/>
        <v>60.25</v>
      </c>
      <c r="G78" s="3">
        <v>2</v>
      </c>
      <c r="H78" s="4">
        <v>3</v>
      </c>
      <c r="I78" s="2"/>
      <c r="J78" s="2"/>
      <c r="K78" s="44"/>
      <c r="L78" s="8">
        <f t="shared" si="42"/>
        <v>63</v>
      </c>
      <c r="M78" s="160">
        <f t="shared" si="42"/>
        <v>64</v>
      </c>
      <c r="R78" s="8">
        <f t="shared" si="41"/>
        <v>10</v>
      </c>
      <c r="S78" s="169"/>
    </row>
    <row r="79" spans="1:23" ht="13.5" thickBot="1">
      <c r="A79" s="20">
        <f t="shared" si="33"/>
        <v>78</v>
      </c>
      <c r="B79" s="21">
        <f t="shared" si="40"/>
        <v>541</v>
      </c>
      <c r="C79" s="22">
        <f t="shared" si="34"/>
        <v>540</v>
      </c>
      <c r="D79" s="21">
        <f t="shared" si="35"/>
        <v>-540</v>
      </c>
      <c r="E79" s="22">
        <f t="shared" si="36"/>
        <v>-539</v>
      </c>
      <c r="F79" s="23">
        <f t="shared" si="37"/>
        <v>60.5</v>
      </c>
      <c r="G79" s="21">
        <v>3</v>
      </c>
      <c r="H79" s="6">
        <v>4</v>
      </c>
      <c r="I79" s="24"/>
      <c r="J79" s="24"/>
      <c r="K79" s="41"/>
      <c r="L79" s="26">
        <f aca="true" t="shared" si="43" ref="L79:M85">L78+1</f>
        <v>64</v>
      </c>
      <c r="M79" s="161">
        <f t="shared" si="43"/>
        <v>65</v>
      </c>
      <c r="N79" s="24"/>
      <c r="O79" s="27"/>
      <c r="P79" s="27"/>
      <c r="Q79" s="27"/>
      <c r="R79" s="26">
        <f t="shared" si="41"/>
        <v>11</v>
      </c>
      <c r="S79" s="169"/>
      <c r="T79" s="24"/>
      <c r="V79" s="1">
        <f>(B$44-B79)/7</f>
        <v>5</v>
      </c>
      <c r="W79" s="1">
        <f>70-(B79-B$251)/7</f>
        <v>2</v>
      </c>
    </row>
    <row r="80" spans="1:19" ht="12.75">
      <c r="A80" s="16">
        <f t="shared" si="33"/>
        <v>77.85714285714286</v>
      </c>
      <c r="B80" s="3">
        <f t="shared" si="40"/>
        <v>540</v>
      </c>
      <c r="C80" s="1">
        <f t="shared" si="34"/>
        <v>539</v>
      </c>
      <c r="D80" s="3">
        <f t="shared" si="35"/>
        <v>-539</v>
      </c>
      <c r="E80" s="1">
        <f t="shared" si="36"/>
        <v>-538</v>
      </c>
      <c r="F80" s="19">
        <f t="shared" si="37"/>
        <v>60.75</v>
      </c>
      <c r="G80" s="3">
        <v>4</v>
      </c>
      <c r="H80" s="4">
        <v>1</v>
      </c>
      <c r="I80" s="2"/>
      <c r="J80" s="2"/>
      <c r="K80" s="44"/>
      <c r="L80" s="8">
        <f t="shared" si="43"/>
        <v>65</v>
      </c>
      <c r="M80" s="160">
        <f t="shared" si="43"/>
        <v>66</v>
      </c>
      <c r="N80" s="174" t="s">
        <v>140</v>
      </c>
      <c r="R80" s="8">
        <f aca="true" t="shared" si="44" ref="R80:R85">R79+1</f>
        <v>12</v>
      </c>
      <c r="S80" s="169"/>
    </row>
    <row r="81" spans="1:19" ht="13.5" thickBot="1">
      <c r="A81" s="16">
        <f t="shared" si="33"/>
        <v>77.71428571428571</v>
      </c>
      <c r="B81" s="3">
        <f t="shared" si="40"/>
        <v>539</v>
      </c>
      <c r="C81" s="1">
        <f t="shared" si="34"/>
        <v>538</v>
      </c>
      <c r="D81" s="3">
        <f t="shared" si="35"/>
        <v>-538</v>
      </c>
      <c r="E81" s="1">
        <f t="shared" si="36"/>
        <v>-537</v>
      </c>
      <c r="F81" s="28">
        <f t="shared" si="37"/>
        <v>61</v>
      </c>
      <c r="G81" s="3">
        <v>1</v>
      </c>
      <c r="H81" s="4">
        <v>2</v>
      </c>
      <c r="I81" s="2"/>
      <c r="J81" s="2"/>
      <c r="K81" s="44"/>
      <c r="L81" s="8">
        <f t="shared" si="43"/>
        <v>66</v>
      </c>
      <c r="M81" s="160">
        <f t="shared" si="43"/>
        <v>67</v>
      </c>
      <c r="N81" s="175"/>
      <c r="R81" s="8">
        <f t="shared" si="44"/>
        <v>13</v>
      </c>
      <c r="S81" s="170"/>
    </row>
    <row r="82" spans="1:20" ht="12.75">
      <c r="A82" s="16">
        <f t="shared" si="33"/>
        <v>77.57142857142857</v>
      </c>
      <c r="B82" s="3">
        <f t="shared" si="40"/>
        <v>538</v>
      </c>
      <c r="C82" s="1">
        <f t="shared" si="34"/>
        <v>537</v>
      </c>
      <c r="D82" s="3">
        <f t="shared" si="35"/>
        <v>-537</v>
      </c>
      <c r="E82" s="1">
        <f t="shared" si="36"/>
        <v>-536</v>
      </c>
      <c r="F82" s="19">
        <f t="shared" si="37"/>
        <v>61.25</v>
      </c>
      <c r="G82" s="3">
        <v>2</v>
      </c>
      <c r="H82" s="4">
        <v>3</v>
      </c>
      <c r="I82" s="35" t="s">
        <v>43</v>
      </c>
      <c r="J82" s="36" t="s">
        <v>44</v>
      </c>
      <c r="K82" s="44"/>
      <c r="L82" s="8">
        <f t="shared" si="43"/>
        <v>67</v>
      </c>
      <c r="M82" s="160">
        <f t="shared" si="43"/>
        <v>68</v>
      </c>
      <c r="N82" s="175"/>
      <c r="P82" s="36"/>
      <c r="Q82" s="36"/>
      <c r="R82" s="8">
        <f t="shared" si="44"/>
        <v>14</v>
      </c>
      <c r="S82" s="8">
        <v>0</v>
      </c>
      <c r="T82" s="2" t="s">
        <v>34</v>
      </c>
    </row>
    <row r="83" spans="1:20" ht="12.75">
      <c r="A83" s="16">
        <f t="shared" si="33"/>
        <v>77.42857142857143</v>
      </c>
      <c r="B83" s="3">
        <f t="shared" si="40"/>
        <v>537</v>
      </c>
      <c r="C83" s="1">
        <f t="shared" si="34"/>
        <v>536</v>
      </c>
      <c r="D83" s="3">
        <f t="shared" si="35"/>
        <v>-536</v>
      </c>
      <c r="E83" s="1">
        <f t="shared" si="36"/>
        <v>-535</v>
      </c>
      <c r="F83" s="19">
        <f t="shared" si="37"/>
        <v>61.5</v>
      </c>
      <c r="G83" s="3">
        <v>3</v>
      </c>
      <c r="H83" s="4">
        <v>4</v>
      </c>
      <c r="I83" s="2"/>
      <c r="J83" s="2"/>
      <c r="K83" s="29"/>
      <c r="L83" s="8">
        <f t="shared" si="43"/>
        <v>68</v>
      </c>
      <c r="M83" s="160">
        <f t="shared" si="43"/>
        <v>69</v>
      </c>
      <c r="N83" s="175"/>
      <c r="R83" s="8">
        <f t="shared" si="44"/>
        <v>15</v>
      </c>
      <c r="S83" s="8">
        <f>S82+1</f>
        <v>1</v>
      </c>
      <c r="T83" s="2">
        <v>1</v>
      </c>
    </row>
    <row r="84" spans="1:20" ht="13.5" thickBot="1">
      <c r="A84" s="16">
        <f t="shared" si="33"/>
        <v>77.28571428571429</v>
      </c>
      <c r="B84" s="3">
        <f t="shared" si="40"/>
        <v>536</v>
      </c>
      <c r="C84" s="1">
        <f t="shared" si="34"/>
        <v>535</v>
      </c>
      <c r="D84" s="3">
        <f t="shared" si="35"/>
        <v>-535</v>
      </c>
      <c r="E84" s="1">
        <f t="shared" si="36"/>
        <v>-534</v>
      </c>
      <c r="F84" s="19">
        <f t="shared" si="37"/>
        <v>61.75</v>
      </c>
      <c r="G84" s="3">
        <v>4</v>
      </c>
      <c r="H84" s="4">
        <v>1</v>
      </c>
      <c r="I84" s="2"/>
      <c r="J84" s="2"/>
      <c r="K84" s="44"/>
      <c r="L84" s="8">
        <f t="shared" si="43"/>
        <v>69</v>
      </c>
      <c r="M84" s="160">
        <f t="shared" si="43"/>
        <v>70</v>
      </c>
      <c r="N84" s="175"/>
      <c r="R84" s="8">
        <f t="shared" si="44"/>
        <v>16</v>
      </c>
      <c r="S84" s="8">
        <f>S83+1</f>
        <v>2</v>
      </c>
      <c r="T84" s="2">
        <f aca="true" t="shared" si="45" ref="T84:T89">T83+1</f>
        <v>2</v>
      </c>
    </row>
    <row r="85" spans="1:20" ht="13.5" thickBot="1">
      <c r="A85" s="16">
        <f t="shared" si="33"/>
        <v>77.14285714285714</v>
      </c>
      <c r="B85" s="3">
        <f t="shared" si="40"/>
        <v>535</v>
      </c>
      <c r="C85" s="1">
        <f t="shared" si="34"/>
        <v>534</v>
      </c>
      <c r="D85" s="3">
        <f t="shared" si="35"/>
        <v>-534</v>
      </c>
      <c r="E85" s="1">
        <f t="shared" si="36"/>
        <v>-533</v>
      </c>
      <c r="F85" s="28">
        <f t="shared" si="37"/>
        <v>62</v>
      </c>
      <c r="G85" s="3">
        <v>1</v>
      </c>
      <c r="H85" s="4">
        <v>2</v>
      </c>
      <c r="I85" s="2"/>
      <c r="J85" s="2"/>
      <c r="K85" s="29" t="s">
        <v>130</v>
      </c>
      <c r="L85" s="8">
        <f t="shared" si="43"/>
        <v>70</v>
      </c>
      <c r="M85" s="160">
        <f t="shared" si="43"/>
        <v>71</v>
      </c>
      <c r="N85" s="176"/>
      <c r="O85" s="177" t="s">
        <v>139</v>
      </c>
      <c r="R85" s="8">
        <f t="shared" si="44"/>
        <v>17</v>
      </c>
      <c r="S85" s="8">
        <f>S84+1</f>
        <v>3</v>
      </c>
      <c r="T85" s="2">
        <f t="shared" si="45"/>
        <v>3</v>
      </c>
    </row>
    <row r="86" spans="1:24" ht="12.75">
      <c r="A86" s="20">
        <f t="shared" si="33"/>
        <v>77</v>
      </c>
      <c r="B86" s="21">
        <f t="shared" si="40"/>
        <v>534</v>
      </c>
      <c r="C86" s="22">
        <f t="shared" si="34"/>
        <v>533</v>
      </c>
      <c r="D86" s="21">
        <f t="shared" si="35"/>
        <v>-533</v>
      </c>
      <c r="E86" s="22">
        <f t="shared" si="36"/>
        <v>-532</v>
      </c>
      <c r="F86" s="23">
        <f t="shared" si="37"/>
        <v>62.25</v>
      </c>
      <c r="G86" s="21">
        <v>2</v>
      </c>
      <c r="H86" s="6">
        <v>3</v>
      </c>
      <c r="I86" s="24"/>
      <c r="J86" s="24"/>
      <c r="K86" s="25"/>
      <c r="L86" s="26"/>
      <c r="M86" s="161"/>
      <c r="N86" s="26">
        <v>0</v>
      </c>
      <c r="O86" s="178"/>
      <c r="P86" s="27"/>
      <c r="Q86" s="27"/>
      <c r="R86" s="27"/>
      <c r="S86" s="27"/>
      <c r="T86" s="24">
        <f t="shared" si="45"/>
        <v>4</v>
      </c>
      <c r="V86" s="1">
        <f>(B$44-B86)/7</f>
        <v>6</v>
      </c>
      <c r="W86" s="1">
        <f>70-(B86-B$251)/7</f>
        <v>3</v>
      </c>
      <c r="X86" s="3">
        <f>-(B86-B$86)/7</f>
        <v>0</v>
      </c>
    </row>
    <row r="87" spans="1:20" ht="12.75">
      <c r="A87" s="16">
        <f t="shared" si="33"/>
        <v>76.85714285714286</v>
      </c>
      <c r="B87" s="3">
        <f t="shared" si="40"/>
        <v>533</v>
      </c>
      <c r="C87" s="1">
        <f t="shared" si="34"/>
        <v>532</v>
      </c>
      <c r="D87" s="3">
        <f t="shared" si="35"/>
        <v>-532</v>
      </c>
      <c r="E87" s="1">
        <f t="shared" si="36"/>
        <v>-531</v>
      </c>
      <c r="F87" s="19">
        <f t="shared" si="37"/>
        <v>62.5</v>
      </c>
      <c r="G87" s="3">
        <v>3</v>
      </c>
      <c r="H87" s="4">
        <v>4</v>
      </c>
      <c r="I87" s="2"/>
      <c r="J87" s="5" t="str">
        <f>'[1]Sheet7'!$R$1088</f>
        <v>Ezr 1:1-2  Now in the first year of Cyrus king of Persia, that the word of the LORD by the mouth of Jeremiah might be fulfilled, the LORD stirred up the spirit of Cyrus king of Persia, that he made a proclamation throughout all his kingdom, and put it also in writing, saying, Thus saith Cyrus king of Persia, The LORD God of heaven hath given me all the kingdoms of the earth; and he hath charged me to build him an house at Jerusalem, which is in Judah.  
Dan. 5:30-31; 9:1-2; 11:1.  
"In that night Belshazzar, the king of the Chaldeans, was killed. And Darius the Mede took the kingdom, being a son of sixty-two years." Dan. 5:30-31(IB).  
"In the first year of Darius, the son of Ahasuerus, of the seed of the Medes, who was made king over the realm of the Chaldeans, in the first year of his reign, I, Daniel, understood the number of the years by books, which came as the word of Jehovah to Jeremiah the prophet, that He would accomplish seventy years in the desolations of Jerusalem." Dan. 9:1-2 (IB).</v>
      </c>
      <c r="K87" s="29" t="s">
        <v>8</v>
      </c>
      <c r="L87" s="8"/>
      <c r="M87" s="160"/>
      <c r="N87" s="8">
        <f aca="true" t="shared" si="46" ref="N87:N96">N86+1</f>
        <v>1</v>
      </c>
      <c r="O87" s="178"/>
      <c r="T87" s="2">
        <f t="shared" si="45"/>
        <v>5</v>
      </c>
    </row>
    <row r="88" spans="1:20" ht="12.75">
      <c r="A88" s="16">
        <f t="shared" si="33"/>
        <v>76.71428571428571</v>
      </c>
      <c r="B88" s="3">
        <f t="shared" si="40"/>
        <v>532</v>
      </c>
      <c r="C88" s="1">
        <f t="shared" si="34"/>
        <v>531</v>
      </c>
      <c r="D88" s="3">
        <f t="shared" si="35"/>
        <v>-531</v>
      </c>
      <c r="E88" s="1">
        <f t="shared" si="36"/>
        <v>-530</v>
      </c>
      <c r="F88" s="19">
        <f t="shared" si="37"/>
        <v>62.75</v>
      </c>
      <c r="G88" s="3">
        <v>4</v>
      </c>
      <c r="H88" s="4">
        <v>1</v>
      </c>
      <c r="I88" s="2"/>
      <c r="J88" s="2"/>
      <c r="K88" s="142" t="s">
        <v>142</v>
      </c>
      <c r="L88" s="8"/>
      <c r="M88" s="160"/>
      <c r="N88" s="8">
        <f t="shared" si="46"/>
        <v>2</v>
      </c>
      <c r="O88" s="178"/>
      <c r="T88" s="2">
        <f t="shared" si="45"/>
        <v>6</v>
      </c>
    </row>
    <row r="89" spans="1:20" ht="13.5" thickBot="1">
      <c r="A89" s="16">
        <f t="shared" si="33"/>
        <v>76.57142857142857</v>
      </c>
      <c r="B89" s="3">
        <f t="shared" si="40"/>
        <v>531</v>
      </c>
      <c r="C89" s="1">
        <f t="shared" si="34"/>
        <v>530</v>
      </c>
      <c r="D89" s="3">
        <f t="shared" si="35"/>
        <v>-530</v>
      </c>
      <c r="E89" s="1">
        <f t="shared" si="36"/>
        <v>-529</v>
      </c>
      <c r="F89" s="28">
        <f t="shared" si="37"/>
        <v>63</v>
      </c>
      <c r="G89" s="3">
        <v>1</v>
      </c>
      <c r="H89" s="4">
        <v>2</v>
      </c>
      <c r="I89" s="2"/>
      <c r="J89" s="2"/>
      <c r="K89" s="29" t="s">
        <v>1</v>
      </c>
      <c r="L89" s="8"/>
      <c r="M89" s="160"/>
      <c r="N89" s="8">
        <f t="shared" si="46"/>
        <v>3</v>
      </c>
      <c r="O89" s="178"/>
      <c r="T89" s="2">
        <f t="shared" si="45"/>
        <v>7</v>
      </c>
    </row>
    <row r="90" spans="1:20" ht="13.5" thickBot="1">
      <c r="A90" s="16">
        <f t="shared" si="33"/>
        <v>76.42857142857143</v>
      </c>
      <c r="B90" s="3">
        <f t="shared" si="40"/>
        <v>530</v>
      </c>
      <c r="C90" s="1">
        <f t="shared" si="34"/>
        <v>529</v>
      </c>
      <c r="D90" s="3">
        <f t="shared" si="35"/>
        <v>-529</v>
      </c>
      <c r="E90" s="1">
        <f t="shared" si="36"/>
        <v>-528</v>
      </c>
      <c r="F90" s="19">
        <f t="shared" si="37"/>
        <v>63.25</v>
      </c>
      <c r="G90" s="3">
        <v>2</v>
      </c>
      <c r="H90" s="4">
        <v>3</v>
      </c>
      <c r="I90" s="2"/>
      <c r="J90" s="2"/>
      <c r="K90" s="5"/>
      <c r="L90" s="8"/>
      <c r="N90" s="8">
        <f t="shared" si="46"/>
        <v>4</v>
      </c>
      <c r="O90" s="179"/>
      <c r="P90" s="180" t="s">
        <v>141</v>
      </c>
      <c r="T90" s="2" t="s">
        <v>42</v>
      </c>
    </row>
    <row r="91" spans="1:16" ht="12.75">
      <c r="A91" s="16">
        <f t="shared" si="33"/>
        <v>76.28571428571429</v>
      </c>
      <c r="B91" s="3">
        <f t="shared" si="40"/>
        <v>529</v>
      </c>
      <c r="C91" s="1">
        <f t="shared" si="34"/>
        <v>528</v>
      </c>
      <c r="D91" s="3">
        <f t="shared" si="35"/>
        <v>-528</v>
      </c>
      <c r="E91" s="1">
        <f t="shared" si="36"/>
        <v>-527</v>
      </c>
      <c r="F91" s="19">
        <f t="shared" si="37"/>
        <v>63.5</v>
      </c>
      <c r="G91" s="3">
        <v>3</v>
      </c>
      <c r="H91" s="4">
        <v>4</v>
      </c>
      <c r="I91" s="2"/>
      <c r="J91" s="2"/>
      <c r="L91" s="8"/>
      <c r="N91" s="8">
        <f t="shared" si="46"/>
        <v>5</v>
      </c>
      <c r="O91" s="8">
        <f>O92-1</f>
        <v>0</v>
      </c>
      <c r="P91" s="149"/>
    </row>
    <row r="92" spans="1:16" ht="12.75">
      <c r="A92" s="16">
        <f t="shared" si="33"/>
        <v>76.14285714285714</v>
      </c>
      <c r="B92" s="3">
        <f t="shared" si="40"/>
        <v>528</v>
      </c>
      <c r="C92" s="1">
        <f t="shared" si="34"/>
        <v>527</v>
      </c>
      <c r="D92" s="3">
        <f t="shared" si="35"/>
        <v>-527</v>
      </c>
      <c r="E92" s="1">
        <f t="shared" si="36"/>
        <v>-526</v>
      </c>
      <c r="F92" s="19">
        <f t="shared" si="37"/>
        <v>63.75</v>
      </c>
      <c r="G92" s="3">
        <v>4</v>
      </c>
      <c r="H92" s="4">
        <v>1</v>
      </c>
      <c r="I92" s="2"/>
      <c r="L92" s="8"/>
      <c r="N92" s="8">
        <f t="shared" si="46"/>
        <v>6</v>
      </c>
      <c r="O92" s="8">
        <f>O93-1</f>
        <v>1</v>
      </c>
      <c r="P92" s="149"/>
    </row>
    <row r="93" spans="1:28" ht="12.75">
      <c r="A93" s="20">
        <f t="shared" si="33"/>
        <v>76</v>
      </c>
      <c r="B93" s="21">
        <f t="shared" si="40"/>
        <v>527</v>
      </c>
      <c r="C93" s="22">
        <f t="shared" si="34"/>
        <v>526</v>
      </c>
      <c r="D93" s="21">
        <f t="shared" si="35"/>
        <v>-526</v>
      </c>
      <c r="E93" s="22">
        <f t="shared" si="36"/>
        <v>-525</v>
      </c>
      <c r="F93" s="34">
        <f t="shared" si="37"/>
        <v>64</v>
      </c>
      <c r="G93" s="21">
        <v>1</v>
      </c>
      <c r="H93" s="6">
        <v>2</v>
      </c>
      <c r="I93" s="24"/>
      <c r="J93" s="24"/>
      <c r="K93" s="25"/>
      <c r="L93" s="26"/>
      <c r="M93" s="27"/>
      <c r="N93" s="26">
        <f t="shared" si="46"/>
        <v>7</v>
      </c>
      <c r="O93" s="26">
        <f>O94-1</f>
        <v>2</v>
      </c>
      <c r="P93" s="149"/>
      <c r="Q93" s="27"/>
      <c r="R93" s="27"/>
      <c r="S93" s="27"/>
      <c r="T93" s="24"/>
      <c r="V93" s="1">
        <f>(B$44-B93)/7</f>
        <v>7</v>
      </c>
      <c r="W93" s="1">
        <f>70-(B93-B$251)/7</f>
        <v>4</v>
      </c>
      <c r="X93" s="3">
        <f>-(B93-B$86)/7</f>
        <v>1</v>
      </c>
      <c r="AA93">
        <v>1</v>
      </c>
      <c r="AB93" s="3">
        <v>0</v>
      </c>
    </row>
    <row r="94" spans="1:27" ht="12.75">
      <c r="A94" s="16">
        <f t="shared" si="33"/>
        <v>75.85714285714286</v>
      </c>
      <c r="B94" s="3">
        <f t="shared" si="40"/>
        <v>526</v>
      </c>
      <c r="C94" s="1">
        <f t="shared" si="34"/>
        <v>525</v>
      </c>
      <c r="D94" s="3">
        <f t="shared" si="35"/>
        <v>-525</v>
      </c>
      <c r="E94" s="1">
        <f t="shared" si="36"/>
        <v>-524</v>
      </c>
      <c r="F94" s="19">
        <f t="shared" si="37"/>
        <v>64.25</v>
      </c>
      <c r="G94" s="3">
        <v>2</v>
      </c>
      <c r="H94" s="4">
        <v>3</v>
      </c>
      <c r="I94" s="2"/>
      <c r="J94" s="2"/>
      <c r="L94" s="8"/>
      <c r="N94" s="8">
        <f t="shared" si="46"/>
        <v>8</v>
      </c>
      <c r="O94" s="8">
        <f aca="true" t="shared" si="47" ref="O94:O99">O95-1</f>
        <v>3</v>
      </c>
      <c r="P94" s="149"/>
      <c r="AA94">
        <f>AA93+1</f>
        <v>2</v>
      </c>
    </row>
    <row r="95" spans="1:27" ht="13.5" thickBot="1">
      <c r="A95" s="16">
        <f t="shared" si="33"/>
        <v>75.71428571428571</v>
      </c>
      <c r="B95" s="3">
        <f t="shared" si="40"/>
        <v>525</v>
      </c>
      <c r="C95" s="1">
        <f t="shared" si="34"/>
        <v>524</v>
      </c>
      <c r="D95" s="3">
        <f t="shared" si="35"/>
        <v>-524</v>
      </c>
      <c r="E95" s="1">
        <f t="shared" si="36"/>
        <v>-523</v>
      </c>
      <c r="F95" s="19">
        <f t="shared" si="37"/>
        <v>64.5</v>
      </c>
      <c r="G95" s="3">
        <v>3</v>
      </c>
      <c r="H95" s="4">
        <v>4</v>
      </c>
      <c r="I95" s="2"/>
      <c r="J95" s="2"/>
      <c r="K95" s="5"/>
      <c r="L95" s="8"/>
      <c r="N95" s="8">
        <f t="shared" si="46"/>
        <v>9</v>
      </c>
      <c r="O95" s="8">
        <f t="shared" si="47"/>
        <v>4</v>
      </c>
      <c r="P95" s="150"/>
      <c r="AA95">
        <f aca="true" t="shared" si="48" ref="AA95:AA200">AA94+1</f>
        <v>3</v>
      </c>
    </row>
    <row r="96" spans="1:27" ht="12.75">
      <c r="A96" s="16">
        <f t="shared" si="33"/>
        <v>75.57142857142857</v>
      </c>
      <c r="B96" s="3">
        <f t="shared" si="40"/>
        <v>524</v>
      </c>
      <c r="C96" s="1">
        <f t="shared" si="34"/>
        <v>523</v>
      </c>
      <c r="D96" s="3">
        <f t="shared" si="35"/>
        <v>-523</v>
      </c>
      <c r="E96" s="1">
        <f t="shared" si="36"/>
        <v>-522</v>
      </c>
      <c r="F96" s="19">
        <f t="shared" si="37"/>
        <v>64.75</v>
      </c>
      <c r="G96" s="3">
        <v>4</v>
      </c>
      <c r="H96" s="4">
        <v>1</v>
      </c>
      <c r="I96" s="2"/>
      <c r="J96" s="2"/>
      <c r="K96" s="5" t="s">
        <v>2</v>
      </c>
      <c r="L96" s="8"/>
      <c r="N96" s="8">
        <f t="shared" si="46"/>
        <v>10</v>
      </c>
      <c r="O96" s="8">
        <f t="shared" si="47"/>
        <v>5</v>
      </c>
      <c r="P96" s="8">
        <v>0</v>
      </c>
      <c r="AA96">
        <f t="shared" si="48"/>
        <v>4</v>
      </c>
    </row>
    <row r="97" spans="1:27" ht="12.75">
      <c r="A97" s="16">
        <f t="shared" si="33"/>
        <v>75.42857142857143</v>
      </c>
      <c r="B97" s="3">
        <f t="shared" si="40"/>
        <v>523</v>
      </c>
      <c r="C97" s="1">
        <f t="shared" si="34"/>
        <v>522</v>
      </c>
      <c r="D97" s="3">
        <f t="shared" si="35"/>
        <v>-522</v>
      </c>
      <c r="E97" s="1">
        <f t="shared" si="36"/>
        <v>-521</v>
      </c>
      <c r="F97" s="28">
        <f aca="true" t="shared" si="49" ref="F97:F128">F$233-(B97-B$233)/4</f>
        <v>65</v>
      </c>
      <c r="G97" s="3">
        <v>1</v>
      </c>
      <c r="H97" s="4">
        <v>2</v>
      </c>
      <c r="I97" s="2"/>
      <c r="J97" s="2"/>
      <c r="K97" s="29" t="s">
        <v>7</v>
      </c>
      <c r="L97" s="37"/>
      <c r="O97" s="8">
        <f t="shared" si="47"/>
        <v>6</v>
      </c>
      <c r="P97" s="8">
        <f aca="true" t="shared" si="50" ref="P97:P102">P96+1</f>
        <v>1</v>
      </c>
      <c r="AA97">
        <f t="shared" si="48"/>
        <v>5</v>
      </c>
    </row>
    <row r="98" spans="1:27" ht="12.75">
      <c r="A98" s="16">
        <f t="shared" si="33"/>
        <v>75.28571428571429</v>
      </c>
      <c r="B98" s="3">
        <f t="shared" si="40"/>
        <v>522</v>
      </c>
      <c r="C98" s="1">
        <f t="shared" si="34"/>
        <v>521</v>
      </c>
      <c r="D98" s="3">
        <f t="shared" si="35"/>
        <v>-521</v>
      </c>
      <c r="E98" s="1">
        <f t="shared" si="36"/>
        <v>-520</v>
      </c>
      <c r="F98" s="19">
        <f t="shared" si="49"/>
        <v>65.25</v>
      </c>
      <c r="G98" s="3">
        <v>2</v>
      </c>
      <c r="H98" s="4">
        <v>3</v>
      </c>
      <c r="I98" s="2"/>
      <c r="J98" s="2"/>
      <c r="K98" s="148" t="s">
        <v>0</v>
      </c>
      <c r="L98" s="37"/>
      <c r="O98" s="8">
        <f t="shared" si="47"/>
        <v>7</v>
      </c>
      <c r="P98" s="8">
        <f t="shared" si="50"/>
        <v>2</v>
      </c>
      <c r="AA98">
        <f t="shared" si="48"/>
        <v>6</v>
      </c>
    </row>
    <row r="99" spans="1:27" ht="12.75">
      <c r="A99" s="16">
        <f t="shared" si="33"/>
        <v>75.14285714285714</v>
      </c>
      <c r="B99" s="3">
        <f t="shared" si="40"/>
        <v>521</v>
      </c>
      <c r="C99" s="1">
        <f t="shared" si="34"/>
        <v>520</v>
      </c>
      <c r="D99" s="3">
        <f t="shared" si="35"/>
        <v>-520</v>
      </c>
      <c r="E99" s="1">
        <f t="shared" si="36"/>
        <v>-519</v>
      </c>
      <c r="F99" s="19">
        <f t="shared" si="49"/>
        <v>65.5</v>
      </c>
      <c r="G99" s="3">
        <v>3</v>
      </c>
      <c r="H99" s="4">
        <v>4</v>
      </c>
      <c r="I99" s="2"/>
      <c r="J99" s="2"/>
      <c r="K99" s="148" t="s">
        <v>6</v>
      </c>
      <c r="L99" s="146" t="s">
        <v>123</v>
      </c>
      <c r="O99" s="8">
        <f t="shared" si="47"/>
        <v>8</v>
      </c>
      <c r="P99" s="8">
        <f t="shared" si="50"/>
        <v>3</v>
      </c>
      <c r="AA99">
        <f t="shared" si="48"/>
        <v>7</v>
      </c>
    </row>
    <row r="100" spans="1:28" ht="12.75">
      <c r="A100" s="20">
        <f aca="true" t="shared" si="51" ref="A100:A107">(5+B100)/7</f>
        <v>75</v>
      </c>
      <c r="B100" s="21">
        <f aca="true" t="shared" si="52" ref="B100:B107">B99-1</f>
        <v>520</v>
      </c>
      <c r="C100" s="22">
        <f t="shared" si="34"/>
        <v>519</v>
      </c>
      <c r="D100" s="21">
        <f aca="true" t="shared" si="53" ref="D100:D107">-B100+1</f>
        <v>-519</v>
      </c>
      <c r="E100" s="22">
        <f aca="true" t="shared" si="54" ref="E100:E107">-C100+1</f>
        <v>-518</v>
      </c>
      <c r="F100" s="23">
        <f t="shared" si="49"/>
        <v>65.75</v>
      </c>
      <c r="G100" s="21">
        <v>4</v>
      </c>
      <c r="H100" s="6">
        <v>1</v>
      </c>
      <c r="I100" s="144" t="s">
        <v>45</v>
      </c>
      <c r="J100" s="38" t="s">
        <v>44</v>
      </c>
      <c r="K100" s="145" t="s">
        <v>122</v>
      </c>
      <c r="L100" s="26">
        <v>0</v>
      </c>
      <c r="M100" s="27"/>
      <c r="N100" s="24"/>
      <c r="O100" s="26">
        <f>O101-1</f>
        <v>9</v>
      </c>
      <c r="P100" s="26">
        <f t="shared" si="50"/>
        <v>4</v>
      </c>
      <c r="Q100" s="38"/>
      <c r="R100" s="38"/>
      <c r="S100" s="38"/>
      <c r="T100" s="24" t="s">
        <v>34</v>
      </c>
      <c r="V100" s="1">
        <f>(B$44-B100)/7</f>
        <v>8</v>
      </c>
      <c r="W100" s="1">
        <f>70-(B100-B$251)/7</f>
        <v>5</v>
      </c>
      <c r="X100" s="3">
        <f>-(B100-B$86)/7</f>
        <v>2</v>
      </c>
      <c r="Y100" s="3">
        <f>-(B100-B$100)/7</f>
        <v>0</v>
      </c>
      <c r="AA100">
        <f t="shared" si="48"/>
        <v>8</v>
      </c>
      <c r="AB100" s="3">
        <v>1</v>
      </c>
    </row>
    <row r="101" spans="1:27" ht="12.75">
      <c r="A101" s="16">
        <f t="shared" si="51"/>
        <v>74.85714285714286</v>
      </c>
      <c r="B101" s="3">
        <f t="shared" si="52"/>
        <v>519</v>
      </c>
      <c r="C101" s="1">
        <f t="shared" si="34"/>
        <v>518</v>
      </c>
      <c r="D101" s="3">
        <f t="shared" si="53"/>
        <v>-518</v>
      </c>
      <c r="E101" s="1">
        <f t="shared" si="54"/>
        <v>-517</v>
      </c>
      <c r="F101" s="28">
        <f t="shared" si="49"/>
        <v>66</v>
      </c>
      <c r="G101" s="3">
        <v>1</v>
      </c>
      <c r="H101" s="4">
        <v>2</v>
      </c>
      <c r="I101" s="2"/>
      <c r="J101" s="2"/>
      <c r="K101" s="5"/>
      <c r="L101" s="8">
        <f aca="true" t="shared" si="55" ref="L101:L111">L100+1</f>
        <v>1</v>
      </c>
      <c r="O101" s="8">
        <f aca="true" t="shared" si="56" ref="O101:O106">O102-1</f>
        <v>10</v>
      </c>
      <c r="P101" s="8">
        <f t="shared" si="50"/>
        <v>5</v>
      </c>
      <c r="T101" s="2">
        <v>1</v>
      </c>
      <c r="AA101">
        <f t="shared" si="48"/>
        <v>9</v>
      </c>
    </row>
    <row r="102" spans="1:27" ht="12.75">
      <c r="A102" s="16">
        <f t="shared" si="51"/>
        <v>74.71428571428571</v>
      </c>
      <c r="B102" s="3">
        <f t="shared" si="52"/>
        <v>518</v>
      </c>
      <c r="C102" s="1">
        <f t="shared" si="34"/>
        <v>517</v>
      </c>
      <c r="D102" s="3">
        <f t="shared" si="53"/>
        <v>-517</v>
      </c>
      <c r="E102" s="1">
        <f t="shared" si="54"/>
        <v>-516</v>
      </c>
      <c r="F102" s="19">
        <f t="shared" si="49"/>
        <v>66.25</v>
      </c>
      <c r="G102" s="3">
        <v>2</v>
      </c>
      <c r="H102" s="4">
        <v>3</v>
      </c>
      <c r="I102" s="2"/>
      <c r="J102" s="2"/>
      <c r="K102" s="29" t="s">
        <v>124</v>
      </c>
      <c r="L102" s="8">
        <f t="shared" si="55"/>
        <v>2</v>
      </c>
      <c r="O102" s="8">
        <f t="shared" si="56"/>
        <v>11</v>
      </c>
      <c r="P102" s="8">
        <f t="shared" si="50"/>
        <v>6</v>
      </c>
      <c r="AA102">
        <f t="shared" si="48"/>
        <v>10</v>
      </c>
    </row>
    <row r="103" spans="1:27" ht="12.75">
      <c r="A103" s="16">
        <f t="shared" si="51"/>
        <v>74.57142857142857</v>
      </c>
      <c r="B103" s="3">
        <f t="shared" si="52"/>
        <v>517</v>
      </c>
      <c r="C103" s="1">
        <f t="shared" si="34"/>
        <v>516</v>
      </c>
      <c r="D103" s="3">
        <f t="shared" si="53"/>
        <v>-516</v>
      </c>
      <c r="E103" s="1">
        <f t="shared" si="54"/>
        <v>-515</v>
      </c>
      <c r="F103" s="19">
        <f t="shared" si="49"/>
        <v>66.5</v>
      </c>
      <c r="G103" s="3">
        <v>3</v>
      </c>
      <c r="H103" s="4">
        <v>4</v>
      </c>
      <c r="I103" s="2"/>
      <c r="J103" s="2"/>
      <c r="L103" s="8">
        <f t="shared" si="55"/>
        <v>3</v>
      </c>
      <c r="O103" s="8">
        <f t="shared" si="56"/>
        <v>12</v>
      </c>
      <c r="P103" s="2"/>
      <c r="T103" s="2" t="s">
        <v>42</v>
      </c>
      <c r="AA103">
        <f t="shared" si="48"/>
        <v>11</v>
      </c>
    </row>
    <row r="104" spans="1:27" ht="12.75">
      <c r="A104" s="16">
        <f t="shared" si="51"/>
        <v>74.42857142857143</v>
      </c>
      <c r="B104" s="3">
        <f t="shared" si="52"/>
        <v>516</v>
      </c>
      <c r="C104" s="1">
        <f t="shared" si="34"/>
        <v>515</v>
      </c>
      <c r="D104" s="3">
        <f t="shared" si="53"/>
        <v>-515</v>
      </c>
      <c r="E104" s="1">
        <f t="shared" si="54"/>
        <v>-514</v>
      </c>
      <c r="F104" s="136">
        <f t="shared" si="49"/>
        <v>66.75</v>
      </c>
      <c r="G104" s="137">
        <v>4</v>
      </c>
      <c r="H104" s="138">
        <v>1</v>
      </c>
      <c r="I104" s="139"/>
      <c r="J104" s="139"/>
      <c r="K104" s="138" t="s">
        <v>3</v>
      </c>
      <c r="L104" s="8">
        <f t="shared" si="55"/>
        <v>4</v>
      </c>
      <c r="O104" s="8">
        <f t="shared" si="56"/>
        <v>13</v>
      </c>
      <c r="P104" s="140"/>
      <c r="Q104" s="139"/>
      <c r="R104" s="139"/>
      <c r="S104" s="139"/>
      <c r="T104" s="140"/>
      <c r="U104" s="140"/>
      <c r="V104" s="140"/>
      <c r="W104" s="141"/>
      <c r="AA104">
        <f t="shared" si="48"/>
        <v>12</v>
      </c>
    </row>
    <row r="105" spans="1:27" ht="12.75">
      <c r="A105" s="16">
        <f t="shared" si="51"/>
        <v>74.28571428571429</v>
      </c>
      <c r="B105" s="3">
        <f t="shared" si="52"/>
        <v>515</v>
      </c>
      <c r="C105" s="1">
        <f t="shared" si="34"/>
        <v>514</v>
      </c>
      <c r="D105" s="3">
        <f t="shared" si="53"/>
        <v>-514</v>
      </c>
      <c r="E105" s="1">
        <f t="shared" si="54"/>
        <v>-513</v>
      </c>
      <c r="F105" s="134">
        <f t="shared" si="49"/>
        <v>67</v>
      </c>
      <c r="G105" s="3">
        <v>1</v>
      </c>
      <c r="H105" s="4">
        <v>2</v>
      </c>
      <c r="I105" s="2"/>
      <c r="J105" s="2"/>
      <c r="K105" s="147" t="s">
        <v>4</v>
      </c>
      <c r="L105" s="8">
        <f t="shared" si="55"/>
        <v>5</v>
      </c>
      <c r="O105" s="8">
        <f t="shared" si="56"/>
        <v>14</v>
      </c>
      <c r="P105" s="2"/>
      <c r="AA105">
        <f t="shared" si="48"/>
        <v>13</v>
      </c>
    </row>
    <row r="106" spans="1:27" ht="12.75">
      <c r="A106" s="16">
        <f t="shared" si="51"/>
        <v>74.14285714285714</v>
      </c>
      <c r="B106" s="3">
        <f t="shared" si="52"/>
        <v>514</v>
      </c>
      <c r="C106" s="1">
        <f t="shared" si="34"/>
        <v>513</v>
      </c>
      <c r="D106" s="3">
        <f t="shared" si="53"/>
        <v>-513</v>
      </c>
      <c r="E106" s="1">
        <f t="shared" si="54"/>
        <v>-512</v>
      </c>
      <c r="F106" s="19">
        <f t="shared" si="49"/>
        <v>67.25</v>
      </c>
      <c r="G106" s="3">
        <v>2</v>
      </c>
      <c r="H106" s="4">
        <v>3</v>
      </c>
      <c r="I106" s="2"/>
      <c r="J106" s="2"/>
      <c r="L106" s="8">
        <f t="shared" si="55"/>
        <v>6</v>
      </c>
      <c r="O106" s="8">
        <f t="shared" si="56"/>
        <v>15</v>
      </c>
      <c r="P106" s="2"/>
      <c r="AA106">
        <f t="shared" si="48"/>
        <v>14</v>
      </c>
    </row>
    <row r="107" spans="1:28" ht="12.75">
      <c r="A107" s="20">
        <f t="shared" si="51"/>
        <v>74</v>
      </c>
      <c r="B107" s="21">
        <f t="shared" si="52"/>
        <v>513</v>
      </c>
      <c r="C107" s="22">
        <f t="shared" si="34"/>
        <v>512</v>
      </c>
      <c r="D107" s="21">
        <f t="shared" si="53"/>
        <v>-512</v>
      </c>
      <c r="E107" s="22">
        <f t="shared" si="54"/>
        <v>-511</v>
      </c>
      <c r="F107" s="23">
        <f t="shared" si="49"/>
        <v>67.5</v>
      </c>
      <c r="G107" s="21">
        <v>3</v>
      </c>
      <c r="H107" s="6">
        <v>4</v>
      </c>
      <c r="I107" s="24"/>
      <c r="J107" s="24"/>
      <c r="K107" s="27"/>
      <c r="L107" s="26">
        <f t="shared" si="55"/>
        <v>7</v>
      </c>
      <c r="M107" s="27"/>
      <c r="N107" s="24"/>
      <c r="O107" s="26">
        <f>O108-1</f>
        <v>16</v>
      </c>
      <c r="P107" s="24"/>
      <c r="Q107" s="27"/>
      <c r="R107" s="27"/>
      <c r="S107" s="27"/>
      <c r="T107" s="24"/>
      <c r="AA107">
        <f t="shared" si="48"/>
        <v>15</v>
      </c>
      <c r="AB107">
        <f>AB100+1</f>
        <v>2</v>
      </c>
    </row>
    <row r="108" spans="1:27" ht="12.75">
      <c r="A108" s="16">
        <f aca="true" t="shared" si="57" ref="A108:A114">(5+B108)/7</f>
        <v>73.85714285714286</v>
      </c>
      <c r="B108" s="3">
        <f aca="true" t="shared" si="58" ref="B108:B114">B107-1</f>
        <v>512</v>
      </c>
      <c r="C108" s="1">
        <f t="shared" si="34"/>
        <v>511</v>
      </c>
      <c r="D108" s="3">
        <f aca="true" t="shared" si="59" ref="D108:E114">-B108+1</f>
        <v>-511</v>
      </c>
      <c r="E108" s="1">
        <f t="shared" si="59"/>
        <v>-510</v>
      </c>
      <c r="F108" s="19">
        <f t="shared" si="49"/>
        <v>67.75</v>
      </c>
      <c r="G108" s="3">
        <v>4</v>
      </c>
      <c r="H108" s="4">
        <v>1</v>
      </c>
      <c r="I108" s="2"/>
      <c r="J108" s="2"/>
      <c r="L108" s="8">
        <f t="shared" si="55"/>
        <v>8</v>
      </c>
      <c r="O108" s="8">
        <f>O109-1</f>
        <v>17</v>
      </c>
      <c r="P108" s="2"/>
      <c r="AA108">
        <f t="shared" si="48"/>
        <v>16</v>
      </c>
    </row>
    <row r="109" spans="1:27" ht="12.75">
      <c r="A109" s="16">
        <f t="shared" si="57"/>
        <v>73.71428571428571</v>
      </c>
      <c r="B109" s="3">
        <f t="shared" si="58"/>
        <v>511</v>
      </c>
      <c r="C109" s="1">
        <f t="shared" si="34"/>
        <v>510</v>
      </c>
      <c r="D109" s="3">
        <f t="shared" si="59"/>
        <v>-510</v>
      </c>
      <c r="E109" s="1">
        <f t="shared" si="59"/>
        <v>-509</v>
      </c>
      <c r="F109" s="134">
        <f t="shared" si="49"/>
        <v>68</v>
      </c>
      <c r="G109" s="3">
        <v>1</v>
      </c>
      <c r="H109" s="4">
        <v>2</v>
      </c>
      <c r="I109" s="2"/>
      <c r="J109" s="2"/>
      <c r="L109" s="8">
        <f t="shared" si="55"/>
        <v>9</v>
      </c>
      <c r="O109" s="8">
        <f>O110-1</f>
        <v>18</v>
      </c>
      <c r="P109" s="2"/>
      <c r="AA109">
        <f t="shared" si="48"/>
        <v>17</v>
      </c>
    </row>
    <row r="110" spans="1:27" ht="12.75">
      <c r="A110" s="16">
        <f t="shared" si="57"/>
        <v>73.57142857142857</v>
      </c>
      <c r="B110" s="3">
        <f t="shared" si="58"/>
        <v>510</v>
      </c>
      <c r="C110" s="1">
        <f t="shared" si="34"/>
        <v>509</v>
      </c>
      <c r="D110" s="3">
        <f t="shared" si="59"/>
        <v>-509</v>
      </c>
      <c r="E110" s="1">
        <f t="shared" si="59"/>
        <v>-508</v>
      </c>
      <c r="F110" s="19">
        <f t="shared" si="49"/>
        <v>68.25</v>
      </c>
      <c r="G110" s="3">
        <v>2</v>
      </c>
      <c r="H110" s="4">
        <v>3</v>
      </c>
      <c r="I110" s="2"/>
      <c r="J110" s="2"/>
      <c r="L110" s="8">
        <f t="shared" si="55"/>
        <v>10</v>
      </c>
      <c r="O110" s="8">
        <f>O111-1</f>
        <v>19</v>
      </c>
      <c r="P110" s="143" t="s">
        <v>119</v>
      </c>
      <c r="AA110">
        <f t="shared" si="48"/>
        <v>18</v>
      </c>
    </row>
    <row r="111" spans="1:27" ht="12.75">
      <c r="A111" s="16">
        <f t="shared" si="57"/>
        <v>73.42857142857143</v>
      </c>
      <c r="B111" s="3">
        <f t="shared" si="58"/>
        <v>509</v>
      </c>
      <c r="C111" s="1">
        <f t="shared" si="34"/>
        <v>508</v>
      </c>
      <c r="D111" s="3">
        <f t="shared" si="59"/>
        <v>-508</v>
      </c>
      <c r="E111" s="1">
        <f t="shared" si="59"/>
        <v>-507</v>
      </c>
      <c r="F111" s="19">
        <f t="shared" si="49"/>
        <v>68.5</v>
      </c>
      <c r="G111" s="3">
        <v>3</v>
      </c>
      <c r="H111" s="4">
        <v>4</v>
      </c>
      <c r="I111" s="2"/>
      <c r="J111" s="2"/>
      <c r="K111" s="142" t="s">
        <v>120</v>
      </c>
      <c r="L111" s="8">
        <f t="shared" si="55"/>
        <v>11</v>
      </c>
      <c r="O111" s="8">
        <v>20</v>
      </c>
      <c r="P111" s="8">
        <v>0</v>
      </c>
      <c r="AA111">
        <f t="shared" si="48"/>
        <v>19</v>
      </c>
    </row>
    <row r="112" spans="1:31" ht="12.75">
      <c r="A112" s="16">
        <f t="shared" si="57"/>
        <v>73.28571428571429</v>
      </c>
      <c r="B112" s="3">
        <f t="shared" si="58"/>
        <v>508</v>
      </c>
      <c r="C112" s="1">
        <f>B112-1</f>
        <v>507</v>
      </c>
      <c r="D112" s="3">
        <f t="shared" si="59"/>
        <v>-507</v>
      </c>
      <c r="E112" s="1">
        <f t="shared" si="59"/>
        <v>-506</v>
      </c>
      <c r="F112" s="19">
        <f t="shared" si="49"/>
        <v>68.75</v>
      </c>
      <c r="G112" s="3">
        <v>4</v>
      </c>
      <c r="H112" s="4">
        <v>1</v>
      </c>
      <c r="I112" s="2"/>
      <c r="J112" s="2"/>
      <c r="K112" s="148" t="s">
        <v>5</v>
      </c>
      <c r="L112" s="8">
        <f aca="true" t="shared" si="60" ref="L112:L123">L111+1</f>
        <v>12</v>
      </c>
      <c r="O112" s="8">
        <f aca="true" t="shared" si="61" ref="O112:O123">O111+1</f>
        <v>21</v>
      </c>
      <c r="P112" s="8">
        <f aca="true" t="shared" si="62" ref="P112:P123">P111+1</f>
        <v>1</v>
      </c>
      <c r="AA112">
        <f t="shared" si="48"/>
        <v>20</v>
      </c>
      <c r="AC112">
        <v>0</v>
      </c>
      <c r="AD112">
        <v>0</v>
      </c>
      <c r="AE112">
        <v>70</v>
      </c>
    </row>
    <row r="113" spans="1:29" ht="12.75">
      <c r="A113" s="16">
        <f t="shared" si="57"/>
        <v>73.14285714285714</v>
      </c>
      <c r="B113" s="3">
        <f t="shared" si="58"/>
        <v>507</v>
      </c>
      <c r="C113" s="1">
        <f>B113-1</f>
        <v>506</v>
      </c>
      <c r="D113" s="3">
        <f t="shared" si="59"/>
        <v>-506</v>
      </c>
      <c r="E113" s="1">
        <f t="shared" si="59"/>
        <v>-505</v>
      </c>
      <c r="F113" s="134">
        <f t="shared" si="49"/>
        <v>69</v>
      </c>
      <c r="G113" s="3">
        <v>1</v>
      </c>
      <c r="H113" s="4">
        <v>2</v>
      </c>
      <c r="I113" s="2"/>
      <c r="J113" s="2"/>
      <c r="L113" s="8">
        <f t="shared" si="60"/>
        <v>13</v>
      </c>
      <c r="O113" s="8">
        <f t="shared" si="61"/>
        <v>22</v>
      </c>
      <c r="P113" s="8">
        <f t="shared" si="62"/>
        <v>2</v>
      </c>
      <c r="AA113">
        <f t="shared" si="48"/>
        <v>21</v>
      </c>
      <c r="AC113">
        <f>AC112+1</f>
        <v>1</v>
      </c>
    </row>
    <row r="114" spans="1:29" ht="12.75">
      <c r="A114" s="20">
        <f t="shared" si="57"/>
        <v>73</v>
      </c>
      <c r="B114" s="21">
        <f t="shared" si="58"/>
        <v>506</v>
      </c>
      <c r="C114" s="22">
        <f>B114-1</f>
        <v>505</v>
      </c>
      <c r="D114" s="21">
        <f t="shared" si="59"/>
        <v>-505</v>
      </c>
      <c r="E114" s="22">
        <f t="shared" si="59"/>
        <v>-504</v>
      </c>
      <c r="F114" s="23">
        <f t="shared" si="49"/>
        <v>69.25</v>
      </c>
      <c r="G114" s="21">
        <v>2</v>
      </c>
      <c r="H114" s="6">
        <v>3</v>
      </c>
      <c r="I114" s="24"/>
      <c r="J114" s="24"/>
      <c r="K114" s="27"/>
      <c r="L114" s="26">
        <f t="shared" si="60"/>
        <v>14</v>
      </c>
      <c r="M114" s="27"/>
      <c r="N114" s="24"/>
      <c r="O114" s="26">
        <f t="shared" si="61"/>
        <v>23</v>
      </c>
      <c r="P114" s="26">
        <f t="shared" si="62"/>
        <v>3</v>
      </c>
      <c r="Q114" s="27"/>
      <c r="R114" s="27"/>
      <c r="S114" s="27"/>
      <c r="T114" s="24"/>
      <c r="AA114">
        <f t="shared" si="48"/>
        <v>22</v>
      </c>
      <c r="AB114">
        <f>AB107+1</f>
        <v>3</v>
      </c>
      <c r="AC114">
        <f>AC113+1</f>
        <v>2</v>
      </c>
    </row>
    <row r="115" spans="1:29" ht="12.75">
      <c r="A115" s="16">
        <f aca="true" t="shared" si="63" ref="A115:A121">(5+B115)/7</f>
        <v>72.85714285714286</v>
      </c>
      <c r="B115" s="3">
        <f aca="true" t="shared" si="64" ref="B115:B121">B114-1</f>
        <v>505</v>
      </c>
      <c r="C115" s="1">
        <f aca="true" t="shared" si="65" ref="C115:C148">B115-1</f>
        <v>504</v>
      </c>
      <c r="D115" s="3">
        <f aca="true" t="shared" si="66" ref="D115:D121">-B115+1</f>
        <v>-504</v>
      </c>
      <c r="E115" s="1">
        <f aca="true" t="shared" si="67" ref="E115:E121">-C115+1</f>
        <v>-503</v>
      </c>
      <c r="F115" s="19">
        <f t="shared" si="49"/>
        <v>69.5</v>
      </c>
      <c r="G115" s="3">
        <v>3</v>
      </c>
      <c r="H115" s="4">
        <v>4</v>
      </c>
      <c r="I115" s="2"/>
      <c r="J115" s="2"/>
      <c r="L115" s="8">
        <f t="shared" si="60"/>
        <v>15</v>
      </c>
      <c r="O115" s="8">
        <f t="shared" si="61"/>
        <v>24</v>
      </c>
      <c r="P115" s="8">
        <f t="shared" si="62"/>
        <v>4</v>
      </c>
      <c r="AA115">
        <f t="shared" si="48"/>
        <v>23</v>
      </c>
      <c r="AC115">
        <f aca="true" t="shared" si="68" ref="AC115:AC148">AC114+1</f>
        <v>3</v>
      </c>
    </row>
    <row r="116" spans="1:29" ht="12.75">
      <c r="A116" s="16">
        <f t="shared" si="63"/>
        <v>72.71428571428571</v>
      </c>
      <c r="B116" s="3">
        <f t="shared" si="64"/>
        <v>504</v>
      </c>
      <c r="C116" s="1">
        <f t="shared" si="65"/>
        <v>503</v>
      </c>
      <c r="D116" s="3">
        <f t="shared" si="66"/>
        <v>-503</v>
      </c>
      <c r="E116" s="1">
        <f t="shared" si="67"/>
        <v>-502</v>
      </c>
      <c r="F116" s="19">
        <f t="shared" si="49"/>
        <v>69.75</v>
      </c>
      <c r="G116" s="3">
        <v>4</v>
      </c>
      <c r="H116" s="4">
        <v>1</v>
      </c>
      <c r="I116" s="2"/>
      <c r="J116" s="2"/>
      <c r="L116" s="8">
        <f t="shared" si="60"/>
        <v>16</v>
      </c>
      <c r="O116" s="8">
        <f t="shared" si="61"/>
        <v>25</v>
      </c>
      <c r="P116" s="8">
        <f t="shared" si="62"/>
        <v>5</v>
      </c>
      <c r="AA116">
        <f t="shared" si="48"/>
        <v>24</v>
      </c>
      <c r="AC116">
        <f t="shared" si="68"/>
        <v>4</v>
      </c>
    </row>
    <row r="117" spans="1:29" ht="12.75">
      <c r="A117" s="16">
        <f t="shared" si="63"/>
        <v>72.57142857142857</v>
      </c>
      <c r="B117" s="3">
        <f t="shared" si="64"/>
        <v>503</v>
      </c>
      <c r="C117" s="1">
        <f t="shared" si="65"/>
        <v>502</v>
      </c>
      <c r="D117" s="3">
        <f t="shared" si="66"/>
        <v>-502</v>
      </c>
      <c r="E117" s="1">
        <f t="shared" si="67"/>
        <v>-501</v>
      </c>
      <c r="F117" s="134">
        <f t="shared" si="49"/>
        <v>70</v>
      </c>
      <c r="G117" s="3">
        <v>1</v>
      </c>
      <c r="H117" s="4">
        <v>2</v>
      </c>
      <c r="I117" s="2"/>
      <c r="J117" s="2"/>
      <c r="L117" s="8">
        <f t="shared" si="60"/>
        <v>17</v>
      </c>
      <c r="O117" s="8">
        <f t="shared" si="61"/>
        <v>26</v>
      </c>
      <c r="P117" s="8">
        <f t="shared" si="62"/>
        <v>6</v>
      </c>
      <c r="AA117">
        <f t="shared" si="48"/>
        <v>25</v>
      </c>
      <c r="AC117">
        <f t="shared" si="68"/>
        <v>5</v>
      </c>
    </row>
    <row r="118" spans="1:29" ht="12.75">
      <c r="A118" s="16">
        <f t="shared" si="63"/>
        <v>72.42857142857143</v>
      </c>
      <c r="B118" s="3">
        <f t="shared" si="64"/>
        <v>502</v>
      </c>
      <c r="C118" s="1">
        <f t="shared" si="65"/>
        <v>501</v>
      </c>
      <c r="D118" s="3">
        <f t="shared" si="66"/>
        <v>-501</v>
      </c>
      <c r="E118" s="1">
        <f t="shared" si="67"/>
        <v>-500</v>
      </c>
      <c r="F118" s="19">
        <f t="shared" si="49"/>
        <v>70.25</v>
      </c>
      <c r="G118" s="3">
        <v>2</v>
      </c>
      <c r="H118" s="4">
        <v>3</v>
      </c>
      <c r="I118" s="2"/>
      <c r="J118" s="2"/>
      <c r="L118" s="8">
        <f t="shared" si="60"/>
        <v>18</v>
      </c>
      <c r="O118" s="8">
        <f t="shared" si="61"/>
        <v>27</v>
      </c>
      <c r="P118" s="8">
        <f t="shared" si="62"/>
        <v>7</v>
      </c>
      <c r="AA118">
        <f t="shared" si="48"/>
        <v>26</v>
      </c>
      <c r="AC118">
        <f t="shared" si="68"/>
        <v>6</v>
      </c>
    </row>
    <row r="119" spans="1:31" ht="12.75">
      <c r="A119" s="16">
        <f t="shared" si="63"/>
        <v>72.28571428571429</v>
      </c>
      <c r="B119" s="3">
        <f t="shared" si="64"/>
        <v>501</v>
      </c>
      <c r="C119" s="1">
        <f t="shared" si="65"/>
        <v>500</v>
      </c>
      <c r="D119" s="3">
        <f t="shared" si="66"/>
        <v>-500</v>
      </c>
      <c r="E119" s="1">
        <f t="shared" si="67"/>
        <v>-499</v>
      </c>
      <c r="F119" s="19">
        <f t="shared" si="49"/>
        <v>70.5</v>
      </c>
      <c r="G119" s="3">
        <v>3</v>
      </c>
      <c r="H119" s="4">
        <v>4</v>
      </c>
      <c r="I119" s="2"/>
      <c r="J119" s="2"/>
      <c r="L119" s="8">
        <f t="shared" si="60"/>
        <v>19</v>
      </c>
      <c r="O119" s="8">
        <f t="shared" si="61"/>
        <v>28</v>
      </c>
      <c r="P119" s="8">
        <f t="shared" si="62"/>
        <v>8</v>
      </c>
      <c r="AA119">
        <f t="shared" si="48"/>
        <v>27</v>
      </c>
      <c r="AC119">
        <f t="shared" si="68"/>
        <v>7</v>
      </c>
      <c r="AD119">
        <f>AD112+1</f>
        <v>1</v>
      </c>
      <c r="AE119">
        <v>69</v>
      </c>
    </row>
    <row r="120" spans="1:29" ht="12.75">
      <c r="A120" s="16">
        <f t="shared" si="63"/>
        <v>72.14285714285714</v>
      </c>
      <c r="B120" s="3">
        <f t="shared" si="64"/>
        <v>500</v>
      </c>
      <c r="C120" s="1">
        <f t="shared" si="65"/>
        <v>499</v>
      </c>
      <c r="D120" s="3">
        <f t="shared" si="66"/>
        <v>-499</v>
      </c>
      <c r="E120" s="1">
        <f t="shared" si="67"/>
        <v>-498</v>
      </c>
      <c r="F120" s="19">
        <f t="shared" si="49"/>
        <v>70.75</v>
      </c>
      <c r="G120" s="3">
        <v>4</v>
      </c>
      <c r="H120" s="4">
        <v>1</v>
      </c>
      <c r="I120" s="2"/>
      <c r="J120" s="2"/>
      <c r="L120" s="8">
        <f t="shared" si="60"/>
        <v>20</v>
      </c>
      <c r="O120" s="8">
        <f t="shared" si="61"/>
        <v>29</v>
      </c>
      <c r="P120" s="8">
        <f t="shared" si="62"/>
        <v>9</v>
      </c>
      <c r="AA120">
        <f t="shared" si="48"/>
        <v>28</v>
      </c>
      <c r="AC120">
        <f t="shared" si="68"/>
        <v>8</v>
      </c>
    </row>
    <row r="121" spans="1:29" ht="12.75">
      <c r="A121" s="20">
        <f t="shared" si="63"/>
        <v>72</v>
      </c>
      <c r="B121" s="21">
        <f t="shared" si="64"/>
        <v>499</v>
      </c>
      <c r="C121" s="22">
        <f t="shared" si="65"/>
        <v>498</v>
      </c>
      <c r="D121" s="21">
        <f t="shared" si="66"/>
        <v>-498</v>
      </c>
      <c r="E121" s="22">
        <f t="shared" si="67"/>
        <v>-497</v>
      </c>
      <c r="F121" s="135">
        <f t="shared" si="49"/>
        <v>71</v>
      </c>
      <c r="G121" s="21">
        <v>1</v>
      </c>
      <c r="H121" s="6">
        <v>2</v>
      </c>
      <c r="I121" s="24"/>
      <c r="J121" s="24"/>
      <c r="K121" s="27"/>
      <c r="L121" s="26">
        <f t="shared" si="60"/>
        <v>21</v>
      </c>
      <c r="O121" s="26">
        <f t="shared" si="61"/>
        <v>30</v>
      </c>
      <c r="P121" s="26">
        <f t="shared" si="62"/>
        <v>10</v>
      </c>
      <c r="Q121" s="27"/>
      <c r="R121" s="27"/>
      <c r="S121" s="27"/>
      <c r="T121" s="24"/>
      <c r="AA121">
        <f t="shared" si="48"/>
        <v>29</v>
      </c>
      <c r="AB121">
        <f>AB114+1</f>
        <v>4</v>
      </c>
      <c r="AC121">
        <f t="shared" si="68"/>
        <v>9</v>
      </c>
    </row>
    <row r="122" spans="1:29" ht="12.75">
      <c r="A122" s="16">
        <f aca="true" t="shared" si="69" ref="A122:A141">(5+B122)/7</f>
        <v>71.85714285714286</v>
      </c>
      <c r="B122" s="3">
        <f aca="true" t="shared" si="70" ref="B122:B141">B121-1</f>
        <v>498</v>
      </c>
      <c r="C122" s="1">
        <f t="shared" si="65"/>
        <v>497</v>
      </c>
      <c r="D122" s="3">
        <f aca="true" t="shared" si="71" ref="D122:D141">-B122+1</f>
        <v>-497</v>
      </c>
      <c r="E122" s="1">
        <f aca="true" t="shared" si="72" ref="E122:E141">-C122+1</f>
        <v>-496</v>
      </c>
      <c r="F122" s="19">
        <f t="shared" si="49"/>
        <v>71.25</v>
      </c>
      <c r="G122" s="3">
        <v>2</v>
      </c>
      <c r="H122" s="4">
        <v>3</v>
      </c>
      <c r="I122" s="2"/>
      <c r="J122" s="2"/>
      <c r="L122" s="8">
        <f t="shared" si="60"/>
        <v>22</v>
      </c>
      <c r="O122" s="8">
        <f t="shared" si="61"/>
        <v>31</v>
      </c>
      <c r="P122" s="8">
        <f t="shared" si="62"/>
        <v>11</v>
      </c>
      <c r="AA122">
        <f t="shared" si="48"/>
        <v>30</v>
      </c>
      <c r="AC122">
        <f t="shared" si="68"/>
        <v>10</v>
      </c>
    </row>
    <row r="123" spans="1:29" ht="12.75">
      <c r="A123" s="16">
        <f t="shared" si="69"/>
        <v>71.71428571428571</v>
      </c>
      <c r="B123" s="3">
        <f t="shared" si="70"/>
        <v>497</v>
      </c>
      <c r="C123" s="1">
        <f t="shared" si="65"/>
        <v>496</v>
      </c>
      <c r="D123" s="3">
        <f t="shared" si="71"/>
        <v>-496</v>
      </c>
      <c r="E123" s="1">
        <f t="shared" si="72"/>
        <v>-495</v>
      </c>
      <c r="F123" s="19">
        <f t="shared" si="49"/>
        <v>71.5</v>
      </c>
      <c r="G123" s="3">
        <v>3</v>
      </c>
      <c r="H123" s="4">
        <v>4</v>
      </c>
      <c r="I123" s="2"/>
      <c r="J123" s="2"/>
      <c r="K123" s="142" t="s">
        <v>121</v>
      </c>
      <c r="L123" s="8">
        <f t="shared" si="60"/>
        <v>23</v>
      </c>
      <c r="O123" s="8">
        <f t="shared" si="61"/>
        <v>32</v>
      </c>
      <c r="P123" s="8">
        <f t="shared" si="62"/>
        <v>12</v>
      </c>
      <c r="AA123">
        <f t="shared" si="48"/>
        <v>31</v>
      </c>
      <c r="AC123">
        <f t="shared" si="68"/>
        <v>11</v>
      </c>
    </row>
    <row r="124" spans="1:29" ht="12.75">
      <c r="A124" s="16">
        <f t="shared" si="69"/>
        <v>71.57142857142857</v>
      </c>
      <c r="B124" s="3">
        <f t="shared" si="70"/>
        <v>496</v>
      </c>
      <c r="C124" s="1">
        <f t="shared" si="65"/>
        <v>495</v>
      </c>
      <c r="D124" s="3">
        <f t="shared" si="71"/>
        <v>-495</v>
      </c>
      <c r="E124" s="1">
        <f t="shared" si="72"/>
        <v>-494</v>
      </c>
      <c r="F124" s="19">
        <f t="shared" si="49"/>
        <v>71.75</v>
      </c>
      <c r="G124" s="3">
        <v>4</v>
      </c>
      <c r="H124" s="4">
        <v>1</v>
      </c>
      <c r="I124" s="2"/>
      <c r="J124" s="2"/>
      <c r="L124" s="8"/>
      <c r="M124" s="8"/>
      <c r="AA124">
        <f t="shared" si="48"/>
        <v>32</v>
      </c>
      <c r="AC124">
        <f t="shared" si="68"/>
        <v>12</v>
      </c>
    </row>
    <row r="125" spans="1:29" ht="12.75">
      <c r="A125" s="16">
        <f t="shared" si="69"/>
        <v>71.42857142857143</v>
      </c>
      <c r="B125" s="3">
        <f t="shared" si="70"/>
        <v>495</v>
      </c>
      <c r="C125" s="1">
        <f t="shared" si="65"/>
        <v>494</v>
      </c>
      <c r="D125" s="3">
        <f t="shared" si="71"/>
        <v>-494</v>
      </c>
      <c r="E125" s="1">
        <f t="shared" si="72"/>
        <v>-493</v>
      </c>
      <c r="F125" s="134">
        <f t="shared" si="49"/>
        <v>72</v>
      </c>
      <c r="G125" s="3">
        <v>1</v>
      </c>
      <c r="H125" s="4">
        <v>2</v>
      </c>
      <c r="I125" s="2"/>
      <c r="J125" s="2"/>
      <c r="L125" s="8"/>
      <c r="M125" s="8"/>
      <c r="AA125">
        <f t="shared" si="48"/>
        <v>33</v>
      </c>
      <c r="AC125">
        <f t="shared" si="68"/>
        <v>13</v>
      </c>
    </row>
    <row r="126" spans="1:31" ht="12.75">
      <c r="A126" s="16">
        <f t="shared" si="69"/>
        <v>71.28571428571429</v>
      </c>
      <c r="B126" s="3">
        <f t="shared" si="70"/>
        <v>494</v>
      </c>
      <c r="C126" s="1">
        <f t="shared" si="65"/>
        <v>493</v>
      </c>
      <c r="D126" s="3">
        <f t="shared" si="71"/>
        <v>-493</v>
      </c>
      <c r="E126" s="1">
        <f t="shared" si="72"/>
        <v>-492</v>
      </c>
      <c r="F126" s="19">
        <f t="shared" si="49"/>
        <v>72.25</v>
      </c>
      <c r="G126" s="3">
        <v>2</v>
      </c>
      <c r="H126" s="4">
        <v>3</v>
      </c>
      <c r="I126" s="2"/>
      <c r="J126" s="2"/>
      <c r="L126" s="8"/>
      <c r="M126" s="8"/>
      <c r="AA126">
        <f t="shared" si="48"/>
        <v>34</v>
      </c>
      <c r="AC126">
        <f t="shared" si="68"/>
        <v>14</v>
      </c>
      <c r="AD126">
        <f>AD119+1</f>
        <v>2</v>
      </c>
      <c r="AE126">
        <v>68</v>
      </c>
    </row>
    <row r="127" spans="1:29" ht="12.75">
      <c r="A127" s="16">
        <f t="shared" si="69"/>
        <v>71.14285714285714</v>
      </c>
      <c r="B127" s="3">
        <f t="shared" si="70"/>
        <v>493</v>
      </c>
      <c r="C127" s="1">
        <f t="shared" si="65"/>
        <v>492</v>
      </c>
      <c r="D127" s="3">
        <f t="shared" si="71"/>
        <v>-492</v>
      </c>
      <c r="E127" s="1">
        <f t="shared" si="72"/>
        <v>-491</v>
      </c>
      <c r="F127" s="19">
        <f t="shared" si="49"/>
        <v>72.5</v>
      </c>
      <c r="G127" s="3">
        <v>3</v>
      </c>
      <c r="H127" s="4">
        <v>4</v>
      </c>
      <c r="I127" s="2"/>
      <c r="J127" s="2"/>
      <c r="L127" s="8"/>
      <c r="M127" s="8"/>
      <c r="AA127">
        <f t="shared" si="48"/>
        <v>35</v>
      </c>
      <c r="AC127">
        <f t="shared" si="68"/>
        <v>15</v>
      </c>
    </row>
    <row r="128" spans="1:29" ht="12.75">
      <c r="A128" s="20">
        <f t="shared" si="69"/>
        <v>71</v>
      </c>
      <c r="B128" s="21">
        <f t="shared" si="70"/>
        <v>492</v>
      </c>
      <c r="C128" s="22">
        <f t="shared" si="65"/>
        <v>491</v>
      </c>
      <c r="D128" s="21">
        <f t="shared" si="71"/>
        <v>-491</v>
      </c>
      <c r="E128" s="22">
        <f t="shared" si="72"/>
        <v>-490</v>
      </c>
      <c r="F128" s="23">
        <f t="shared" si="49"/>
        <v>72.75</v>
      </c>
      <c r="G128" s="21">
        <v>4</v>
      </c>
      <c r="H128" s="6">
        <v>1</v>
      </c>
      <c r="I128" s="24"/>
      <c r="J128" s="24"/>
      <c r="K128" s="27"/>
      <c r="L128" s="26"/>
      <c r="M128" s="26"/>
      <c r="N128" s="24"/>
      <c r="O128" s="27"/>
      <c r="P128" s="27"/>
      <c r="Q128" s="27"/>
      <c r="R128" s="27"/>
      <c r="S128" s="27"/>
      <c r="T128" s="24"/>
      <c r="AA128">
        <f t="shared" si="48"/>
        <v>36</v>
      </c>
      <c r="AB128">
        <f>AB121+1</f>
        <v>5</v>
      </c>
      <c r="AC128">
        <f t="shared" si="68"/>
        <v>16</v>
      </c>
    </row>
    <row r="129" spans="1:29" ht="12.75">
      <c r="A129" s="16">
        <f t="shared" si="69"/>
        <v>70.85714285714286</v>
      </c>
      <c r="B129" s="3">
        <f t="shared" si="70"/>
        <v>491</v>
      </c>
      <c r="C129" s="1">
        <f t="shared" si="65"/>
        <v>490</v>
      </c>
      <c r="D129" s="3">
        <f t="shared" si="71"/>
        <v>-490</v>
      </c>
      <c r="E129" s="1">
        <f t="shared" si="72"/>
        <v>-489</v>
      </c>
      <c r="F129" s="134">
        <f aca="true" t="shared" si="73" ref="F129:F148">F$233-(B129-B$233)/4</f>
        <v>73</v>
      </c>
      <c r="G129" s="3">
        <v>1</v>
      </c>
      <c r="H129" s="4">
        <v>2</v>
      </c>
      <c r="I129" s="2"/>
      <c r="J129" s="2"/>
      <c r="L129" s="8"/>
      <c r="M129" s="8"/>
      <c r="AA129">
        <f t="shared" si="48"/>
        <v>37</v>
      </c>
      <c r="AC129">
        <f t="shared" si="68"/>
        <v>17</v>
      </c>
    </row>
    <row r="130" spans="1:29" ht="12.75">
      <c r="A130" s="16">
        <f t="shared" si="69"/>
        <v>70.71428571428571</v>
      </c>
      <c r="B130" s="3">
        <f t="shared" si="70"/>
        <v>490</v>
      </c>
      <c r="C130" s="1">
        <f t="shared" si="65"/>
        <v>489</v>
      </c>
      <c r="D130" s="3">
        <f t="shared" si="71"/>
        <v>-489</v>
      </c>
      <c r="E130" s="1">
        <f t="shared" si="72"/>
        <v>-488</v>
      </c>
      <c r="F130" s="19">
        <f t="shared" si="73"/>
        <v>73.25</v>
      </c>
      <c r="G130" s="3">
        <v>2</v>
      </c>
      <c r="H130" s="4">
        <v>3</v>
      </c>
      <c r="I130" s="2"/>
      <c r="J130" s="2"/>
      <c r="L130" s="8"/>
      <c r="M130" s="8"/>
      <c r="AA130">
        <f t="shared" si="48"/>
        <v>38</v>
      </c>
      <c r="AC130">
        <f t="shared" si="68"/>
        <v>18</v>
      </c>
    </row>
    <row r="131" spans="1:29" ht="12.75">
      <c r="A131" s="16">
        <f t="shared" si="69"/>
        <v>70.57142857142857</v>
      </c>
      <c r="B131" s="3">
        <f t="shared" si="70"/>
        <v>489</v>
      </c>
      <c r="C131" s="1">
        <f t="shared" si="65"/>
        <v>488</v>
      </c>
      <c r="D131" s="3">
        <f t="shared" si="71"/>
        <v>-488</v>
      </c>
      <c r="E131" s="1">
        <f t="shared" si="72"/>
        <v>-487</v>
      </c>
      <c r="F131" s="19">
        <f t="shared" si="73"/>
        <v>73.5</v>
      </c>
      <c r="G131" s="3">
        <v>3</v>
      </c>
      <c r="H131" s="4">
        <v>4</v>
      </c>
      <c r="I131" s="2"/>
      <c r="J131" s="2"/>
      <c r="L131" s="8"/>
      <c r="M131" s="8"/>
      <c r="AA131">
        <f t="shared" si="48"/>
        <v>39</v>
      </c>
      <c r="AC131">
        <f t="shared" si="68"/>
        <v>19</v>
      </c>
    </row>
    <row r="132" spans="1:29" ht="12.75">
      <c r="A132" s="16">
        <f t="shared" si="69"/>
        <v>70.42857142857143</v>
      </c>
      <c r="B132" s="3">
        <f t="shared" si="70"/>
        <v>488</v>
      </c>
      <c r="C132" s="1">
        <f t="shared" si="65"/>
        <v>487</v>
      </c>
      <c r="D132" s="3">
        <f t="shared" si="71"/>
        <v>-487</v>
      </c>
      <c r="E132" s="1">
        <f t="shared" si="72"/>
        <v>-486</v>
      </c>
      <c r="F132" s="19">
        <f t="shared" si="73"/>
        <v>73.75</v>
      </c>
      <c r="G132" s="3">
        <v>4</v>
      </c>
      <c r="H132" s="4">
        <v>1</v>
      </c>
      <c r="I132" s="2"/>
      <c r="J132" s="2"/>
      <c r="L132" s="8"/>
      <c r="M132" s="8"/>
      <c r="AA132">
        <f t="shared" si="48"/>
        <v>40</v>
      </c>
      <c r="AC132">
        <f t="shared" si="68"/>
        <v>20</v>
      </c>
    </row>
    <row r="133" spans="1:31" ht="12.75">
      <c r="A133" s="16">
        <f t="shared" si="69"/>
        <v>70.28571428571429</v>
      </c>
      <c r="B133" s="3">
        <f t="shared" si="70"/>
        <v>487</v>
      </c>
      <c r="C133" s="1">
        <f t="shared" si="65"/>
        <v>486</v>
      </c>
      <c r="D133" s="3">
        <f t="shared" si="71"/>
        <v>-486</v>
      </c>
      <c r="E133" s="1">
        <f t="shared" si="72"/>
        <v>-485</v>
      </c>
      <c r="F133" s="134">
        <f t="shared" si="73"/>
        <v>74</v>
      </c>
      <c r="G133" s="3">
        <v>1</v>
      </c>
      <c r="H133" s="4">
        <v>2</v>
      </c>
      <c r="I133" s="2"/>
      <c r="J133" s="2"/>
      <c r="L133" s="8"/>
      <c r="M133" s="8"/>
      <c r="AA133">
        <f t="shared" si="48"/>
        <v>41</v>
      </c>
      <c r="AC133">
        <f t="shared" si="68"/>
        <v>21</v>
      </c>
      <c r="AD133">
        <f>AD126+1</f>
        <v>3</v>
      </c>
      <c r="AE133">
        <v>67</v>
      </c>
    </row>
    <row r="134" spans="1:29" ht="12.75">
      <c r="A134" s="16">
        <f t="shared" si="69"/>
        <v>70.14285714285714</v>
      </c>
      <c r="B134" s="3">
        <f t="shared" si="70"/>
        <v>486</v>
      </c>
      <c r="C134" s="1">
        <f t="shared" si="65"/>
        <v>485</v>
      </c>
      <c r="D134" s="3">
        <f t="shared" si="71"/>
        <v>-485</v>
      </c>
      <c r="E134" s="1">
        <f t="shared" si="72"/>
        <v>-484</v>
      </c>
      <c r="F134" s="19">
        <f t="shared" si="73"/>
        <v>74.25</v>
      </c>
      <c r="G134" s="3">
        <v>2</v>
      </c>
      <c r="H134" s="4">
        <v>3</v>
      </c>
      <c r="I134" s="2"/>
      <c r="J134" s="2"/>
      <c r="L134" s="8"/>
      <c r="M134" s="8"/>
      <c r="AA134">
        <f t="shared" si="48"/>
        <v>42</v>
      </c>
      <c r="AC134">
        <f t="shared" si="68"/>
        <v>22</v>
      </c>
    </row>
    <row r="135" spans="1:29" ht="12.75">
      <c r="A135" s="20">
        <f t="shared" si="69"/>
        <v>70</v>
      </c>
      <c r="B135" s="21">
        <f t="shared" si="70"/>
        <v>485</v>
      </c>
      <c r="C135" s="22">
        <f t="shared" si="65"/>
        <v>484</v>
      </c>
      <c r="D135" s="21">
        <f t="shared" si="71"/>
        <v>-484</v>
      </c>
      <c r="E135" s="22">
        <f t="shared" si="72"/>
        <v>-483</v>
      </c>
      <c r="F135" s="23">
        <f t="shared" si="73"/>
        <v>74.5</v>
      </c>
      <c r="G135" s="21">
        <v>3</v>
      </c>
      <c r="H135" s="6">
        <v>4</v>
      </c>
      <c r="I135" s="24"/>
      <c r="J135" s="24"/>
      <c r="K135" s="27"/>
      <c r="L135" s="26"/>
      <c r="M135" s="26"/>
      <c r="N135" s="24"/>
      <c r="O135" s="27"/>
      <c r="P135" s="27"/>
      <c r="Q135" s="27"/>
      <c r="R135" s="27"/>
      <c r="S135" s="27"/>
      <c r="T135" s="24"/>
      <c r="AA135">
        <f t="shared" si="48"/>
        <v>43</v>
      </c>
      <c r="AB135">
        <f>AB128+1</f>
        <v>6</v>
      </c>
      <c r="AC135">
        <f t="shared" si="68"/>
        <v>23</v>
      </c>
    </row>
    <row r="136" spans="1:29" ht="12.75">
      <c r="A136" s="16">
        <f t="shared" si="69"/>
        <v>69.85714285714286</v>
      </c>
      <c r="B136" s="3">
        <f t="shared" si="70"/>
        <v>484</v>
      </c>
      <c r="C136" s="1">
        <f t="shared" si="65"/>
        <v>483</v>
      </c>
      <c r="D136" s="3">
        <f t="shared" si="71"/>
        <v>-483</v>
      </c>
      <c r="E136" s="1">
        <f t="shared" si="72"/>
        <v>-482</v>
      </c>
      <c r="F136" s="19">
        <f t="shared" si="73"/>
        <v>74.75</v>
      </c>
      <c r="G136" s="3">
        <v>4</v>
      </c>
      <c r="H136" s="4">
        <v>1</v>
      </c>
      <c r="I136" s="2"/>
      <c r="J136" s="2"/>
      <c r="L136" s="8"/>
      <c r="M136" s="8"/>
      <c r="AA136">
        <f t="shared" si="48"/>
        <v>44</v>
      </c>
      <c r="AC136">
        <f t="shared" si="68"/>
        <v>24</v>
      </c>
    </row>
    <row r="137" spans="1:29" ht="12.75">
      <c r="A137" s="16">
        <f t="shared" si="69"/>
        <v>69.71428571428571</v>
      </c>
      <c r="B137" s="3">
        <f t="shared" si="70"/>
        <v>483</v>
      </c>
      <c r="C137" s="1">
        <f t="shared" si="65"/>
        <v>482</v>
      </c>
      <c r="D137" s="3">
        <f t="shared" si="71"/>
        <v>-482</v>
      </c>
      <c r="E137" s="1">
        <f t="shared" si="72"/>
        <v>-481</v>
      </c>
      <c r="F137" s="134">
        <f t="shared" si="73"/>
        <v>75</v>
      </c>
      <c r="G137" s="3">
        <v>1</v>
      </c>
      <c r="H137" s="4">
        <v>2</v>
      </c>
      <c r="I137" s="2"/>
      <c r="J137" s="2"/>
      <c r="L137" s="8"/>
      <c r="M137" s="8"/>
      <c r="AA137">
        <f t="shared" si="48"/>
        <v>45</v>
      </c>
      <c r="AC137">
        <f t="shared" si="68"/>
        <v>25</v>
      </c>
    </row>
    <row r="138" spans="1:29" ht="12.75">
      <c r="A138" s="16">
        <f t="shared" si="69"/>
        <v>69.57142857142857</v>
      </c>
      <c r="B138" s="3">
        <f t="shared" si="70"/>
        <v>482</v>
      </c>
      <c r="C138" s="1">
        <f t="shared" si="65"/>
        <v>481</v>
      </c>
      <c r="D138" s="3">
        <f t="shared" si="71"/>
        <v>-481</v>
      </c>
      <c r="E138" s="1">
        <f t="shared" si="72"/>
        <v>-480</v>
      </c>
      <c r="F138" s="19">
        <f t="shared" si="73"/>
        <v>75.25</v>
      </c>
      <c r="G138" s="3">
        <v>2</v>
      </c>
      <c r="H138" s="4">
        <v>3</v>
      </c>
      <c r="I138" s="2"/>
      <c r="J138" s="2"/>
      <c r="L138" s="8"/>
      <c r="M138" s="8"/>
      <c r="AA138">
        <f t="shared" si="48"/>
        <v>46</v>
      </c>
      <c r="AC138">
        <f t="shared" si="68"/>
        <v>26</v>
      </c>
    </row>
    <row r="139" spans="1:29" ht="12.75">
      <c r="A139" s="16">
        <f t="shared" si="69"/>
        <v>69.42857142857143</v>
      </c>
      <c r="B139" s="3">
        <f t="shared" si="70"/>
        <v>481</v>
      </c>
      <c r="C139" s="1">
        <f t="shared" si="65"/>
        <v>480</v>
      </c>
      <c r="D139" s="3">
        <f t="shared" si="71"/>
        <v>-480</v>
      </c>
      <c r="E139" s="1">
        <f t="shared" si="72"/>
        <v>-479</v>
      </c>
      <c r="F139" s="19">
        <f t="shared" si="73"/>
        <v>75.5</v>
      </c>
      <c r="G139" s="3">
        <v>3</v>
      </c>
      <c r="H139" s="4">
        <v>4</v>
      </c>
      <c r="I139" s="2"/>
      <c r="J139" s="2"/>
      <c r="L139" s="8"/>
      <c r="M139" s="8"/>
      <c r="AA139">
        <f t="shared" si="48"/>
        <v>47</v>
      </c>
      <c r="AC139">
        <f t="shared" si="68"/>
        <v>27</v>
      </c>
    </row>
    <row r="140" spans="1:31" ht="12.75">
      <c r="A140" s="16">
        <f t="shared" si="69"/>
        <v>69.28571428571429</v>
      </c>
      <c r="B140" s="3">
        <f t="shared" si="70"/>
        <v>480</v>
      </c>
      <c r="C140" s="1">
        <f t="shared" si="65"/>
        <v>479</v>
      </c>
      <c r="D140" s="3">
        <f t="shared" si="71"/>
        <v>-479</v>
      </c>
      <c r="E140" s="1">
        <f t="shared" si="72"/>
        <v>-478</v>
      </c>
      <c r="F140" s="19">
        <f t="shared" si="73"/>
        <v>75.75</v>
      </c>
      <c r="G140" s="3">
        <v>4</v>
      </c>
      <c r="H140" s="4">
        <v>1</v>
      </c>
      <c r="I140" s="2"/>
      <c r="J140" s="2"/>
      <c r="L140" s="8"/>
      <c r="M140" s="8"/>
      <c r="AA140">
        <f t="shared" si="48"/>
        <v>48</v>
      </c>
      <c r="AC140">
        <f t="shared" si="68"/>
        <v>28</v>
      </c>
      <c r="AD140">
        <f>AD133+1</f>
        <v>4</v>
      </c>
      <c r="AE140">
        <v>66</v>
      </c>
    </row>
    <row r="141" spans="1:29" ht="12.75">
      <c r="A141" s="16">
        <f t="shared" si="69"/>
        <v>69.14285714285714</v>
      </c>
      <c r="B141" s="3">
        <f t="shared" si="70"/>
        <v>479</v>
      </c>
      <c r="C141" s="1">
        <f t="shared" si="65"/>
        <v>478</v>
      </c>
      <c r="D141" s="3">
        <f t="shared" si="71"/>
        <v>-478</v>
      </c>
      <c r="E141" s="1">
        <f t="shared" si="72"/>
        <v>-477</v>
      </c>
      <c r="F141" s="134">
        <f t="shared" si="73"/>
        <v>76</v>
      </c>
      <c r="G141" s="3">
        <v>1</v>
      </c>
      <c r="H141" s="4">
        <v>2</v>
      </c>
      <c r="I141" s="2"/>
      <c r="J141" s="2"/>
      <c r="L141" s="8"/>
      <c r="M141" s="8"/>
      <c r="AA141">
        <f t="shared" si="48"/>
        <v>49</v>
      </c>
      <c r="AC141">
        <f t="shared" si="68"/>
        <v>29</v>
      </c>
    </row>
    <row r="142" spans="1:29" ht="12.75">
      <c r="A142" s="20">
        <f aca="true" t="shared" si="74" ref="A142:A148">(5+B142)/7</f>
        <v>69</v>
      </c>
      <c r="B142" s="21">
        <f aca="true" t="shared" si="75" ref="B142:B148">B141-1</f>
        <v>478</v>
      </c>
      <c r="C142" s="22">
        <f t="shared" si="65"/>
        <v>477</v>
      </c>
      <c r="D142" s="21">
        <f aca="true" t="shared" si="76" ref="D142:D148">-B142+1</f>
        <v>-477</v>
      </c>
      <c r="E142" s="22">
        <f aca="true" t="shared" si="77" ref="E142:E148">-C142+1</f>
        <v>-476</v>
      </c>
      <c r="F142" s="23">
        <f t="shared" si="73"/>
        <v>76.25</v>
      </c>
      <c r="G142" s="21">
        <v>2</v>
      </c>
      <c r="H142" s="6">
        <v>3</v>
      </c>
      <c r="I142" s="24"/>
      <c r="J142" s="24"/>
      <c r="K142" s="27"/>
      <c r="L142" s="26"/>
      <c r="M142" s="26"/>
      <c r="N142" s="24"/>
      <c r="O142" s="27"/>
      <c r="P142" s="27"/>
      <c r="Q142" s="27"/>
      <c r="R142" s="27"/>
      <c r="S142" s="27"/>
      <c r="T142" s="24"/>
      <c r="AA142">
        <f t="shared" si="48"/>
        <v>50</v>
      </c>
      <c r="AB142">
        <f>AB135+1</f>
        <v>7</v>
      </c>
      <c r="AC142">
        <f t="shared" si="68"/>
        <v>30</v>
      </c>
    </row>
    <row r="143" spans="1:29" ht="12.75">
      <c r="A143" s="16">
        <f t="shared" si="74"/>
        <v>68.85714285714286</v>
      </c>
      <c r="B143" s="3">
        <f t="shared" si="75"/>
        <v>477</v>
      </c>
      <c r="C143" s="1">
        <f t="shared" si="65"/>
        <v>476</v>
      </c>
      <c r="D143" s="3">
        <f t="shared" si="76"/>
        <v>-476</v>
      </c>
      <c r="E143" s="1">
        <f t="shared" si="77"/>
        <v>-475</v>
      </c>
      <c r="F143" s="19">
        <f t="shared" si="73"/>
        <v>76.5</v>
      </c>
      <c r="G143" s="3">
        <v>3</v>
      </c>
      <c r="H143" s="4">
        <v>4</v>
      </c>
      <c r="I143" s="2"/>
      <c r="J143" s="2"/>
      <c r="L143" s="8"/>
      <c r="M143" s="8"/>
      <c r="AA143">
        <f t="shared" si="48"/>
        <v>51</v>
      </c>
      <c r="AC143">
        <f t="shared" si="68"/>
        <v>31</v>
      </c>
    </row>
    <row r="144" spans="1:29" ht="12.75">
      <c r="A144" s="16">
        <f t="shared" si="74"/>
        <v>68.71428571428571</v>
      </c>
      <c r="B144" s="3">
        <f t="shared" si="75"/>
        <v>476</v>
      </c>
      <c r="C144" s="1">
        <f t="shared" si="65"/>
        <v>475</v>
      </c>
      <c r="D144" s="3">
        <f t="shared" si="76"/>
        <v>-475</v>
      </c>
      <c r="E144" s="1">
        <f t="shared" si="77"/>
        <v>-474</v>
      </c>
      <c r="F144" s="19">
        <f t="shared" si="73"/>
        <v>76.75</v>
      </c>
      <c r="G144" s="3">
        <v>4</v>
      </c>
      <c r="H144" s="4">
        <v>1</v>
      </c>
      <c r="I144" s="2"/>
      <c r="J144" s="2"/>
      <c r="L144" s="8"/>
      <c r="M144" s="8"/>
      <c r="AA144">
        <f t="shared" si="48"/>
        <v>52</v>
      </c>
      <c r="AC144">
        <f t="shared" si="68"/>
        <v>32</v>
      </c>
    </row>
    <row r="145" spans="1:29" ht="12.75">
      <c r="A145" s="16">
        <f t="shared" si="74"/>
        <v>68.57142857142857</v>
      </c>
      <c r="B145" s="3">
        <f t="shared" si="75"/>
        <v>475</v>
      </c>
      <c r="C145" s="1">
        <f t="shared" si="65"/>
        <v>474</v>
      </c>
      <c r="D145" s="3">
        <f t="shared" si="76"/>
        <v>-474</v>
      </c>
      <c r="E145" s="1">
        <f t="shared" si="77"/>
        <v>-473</v>
      </c>
      <c r="F145" s="134">
        <f t="shared" si="73"/>
        <v>77</v>
      </c>
      <c r="G145" s="3">
        <v>1</v>
      </c>
      <c r="H145" s="4">
        <v>2</v>
      </c>
      <c r="I145" s="2"/>
      <c r="J145" s="2"/>
      <c r="L145" s="8"/>
      <c r="M145" s="8"/>
      <c r="AA145">
        <f t="shared" si="48"/>
        <v>53</v>
      </c>
      <c r="AC145">
        <f t="shared" si="68"/>
        <v>33</v>
      </c>
    </row>
    <row r="146" spans="1:29" ht="12.75">
      <c r="A146" s="16">
        <f t="shared" si="74"/>
        <v>68.42857142857143</v>
      </c>
      <c r="B146" s="3">
        <f t="shared" si="75"/>
        <v>474</v>
      </c>
      <c r="C146" s="1">
        <f t="shared" si="65"/>
        <v>473</v>
      </c>
      <c r="D146" s="3">
        <f t="shared" si="76"/>
        <v>-473</v>
      </c>
      <c r="E146" s="1">
        <f t="shared" si="77"/>
        <v>-472</v>
      </c>
      <c r="F146" s="19">
        <f t="shared" si="73"/>
        <v>77.25</v>
      </c>
      <c r="G146" s="3">
        <v>2</v>
      </c>
      <c r="H146" s="4">
        <v>3</v>
      </c>
      <c r="I146" s="2"/>
      <c r="J146" s="2"/>
      <c r="L146" s="8"/>
      <c r="M146" s="8"/>
      <c r="AA146">
        <f t="shared" si="48"/>
        <v>54</v>
      </c>
      <c r="AC146">
        <f t="shared" si="68"/>
        <v>34</v>
      </c>
    </row>
    <row r="147" spans="1:31" ht="12.75">
      <c r="A147" s="16">
        <f t="shared" si="74"/>
        <v>68.28571428571429</v>
      </c>
      <c r="B147" s="3">
        <f t="shared" si="75"/>
        <v>473</v>
      </c>
      <c r="C147" s="1">
        <f t="shared" si="65"/>
        <v>472</v>
      </c>
      <c r="D147" s="3">
        <f t="shared" si="76"/>
        <v>-472</v>
      </c>
      <c r="E147" s="1">
        <f t="shared" si="77"/>
        <v>-471</v>
      </c>
      <c r="F147" s="19">
        <f t="shared" si="73"/>
        <v>77.5</v>
      </c>
      <c r="G147" s="3">
        <v>3</v>
      </c>
      <c r="H147" s="4">
        <v>4</v>
      </c>
      <c r="I147" s="2"/>
      <c r="J147" s="2"/>
      <c r="L147" s="8"/>
      <c r="M147" s="8"/>
      <c r="AA147">
        <f t="shared" si="48"/>
        <v>55</v>
      </c>
      <c r="AC147">
        <f t="shared" si="68"/>
        <v>35</v>
      </c>
      <c r="AD147">
        <f>AD140+1</f>
        <v>5</v>
      </c>
      <c r="AE147">
        <v>65</v>
      </c>
    </row>
    <row r="148" spans="1:29" ht="12.75">
      <c r="A148" s="16">
        <f t="shared" si="74"/>
        <v>68.14285714285714</v>
      </c>
      <c r="B148" s="3">
        <f t="shared" si="75"/>
        <v>472</v>
      </c>
      <c r="C148" s="1">
        <f t="shared" si="65"/>
        <v>471</v>
      </c>
      <c r="D148" s="3">
        <f t="shared" si="76"/>
        <v>-471</v>
      </c>
      <c r="E148" s="1">
        <f t="shared" si="77"/>
        <v>-470</v>
      </c>
      <c r="F148" s="19">
        <f t="shared" si="73"/>
        <v>77.75</v>
      </c>
      <c r="G148" s="3">
        <v>4</v>
      </c>
      <c r="H148" s="4">
        <v>1</v>
      </c>
      <c r="I148" s="2"/>
      <c r="J148" s="2"/>
      <c r="L148" s="8"/>
      <c r="M148" s="8"/>
      <c r="AA148">
        <f t="shared" si="48"/>
        <v>56</v>
      </c>
      <c r="AC148">
        <f t="shared" si="68"/>
        <v>36</v>
      </c>
    </row>
    <row r="149" spans="1:29" ht="12.75">
      <c r="A149" s="20">
        <f aca="true" t="shared" si="78" ref="A149:A164">(5+B149)/7</f>
        <v>68</v>
      </c>
      <c r="B149" s="21">
        <f>B148-1</f>
        <v>471</v>
      </c>
      <c r="C149" s="22">
        <f aca="true" t="shared" si="79" ref="C149:C164">B149-1</f>
        <v>470</v>
      </c>
      <c r="D149" s="21">
        <f>-B149+1</f>
        <v>-470</v>
      </c>
      <c r="E149" s="22">
        <f>-C149+1</f>
        <v>-469</v>
      </c>
      <c r="F149" s="34">
        <f aca="true" t="shared" si="80" ref="F149:F164">F$233-(B149-B$233)/4</f>
        <v>78</v>
      </c>
      <c r="G149" s="21">
        <v>1</v>
      </c>
      <c r="H149" s="6">
        <v>2</v>
      </c>
      <c r="I149" s="24"/>
      <c r="J149" s="24"/>
      <c r="K149" s="27" t="s">
        <v>46</v>
      </c>
      <c r="L149" s="26"/>
      <c r="M149" s="26"/>
      <c r="N149" s="24"/>
      <c r="O149" s="27"/>
      <c r="P149" s="27"/>
      <c r="Q149" s="27"/>
      <c r="R149" s="27"/>
      <c r="S149" s="27"/>
      <c r="T149" s="24" t="s">
        <v>34</v>
      </c>
      <c r="U149" s="1">
        <v>0</v>
      </c>
      <c r="V149" s="1">
        <f>(B$44-B149)/7</f>
        <v>15</v>
      </c>
      <c r="W149" s="1">
        <f>70-(B149-B$251)/7</f>
        <v>12</v>
      </c>
      <c r="X149" s="3">
        <f>-(B149-B$86)/7</f>
        <v>9</v>
      </c>
      <c r="Y149" s="3">
        <f>-(B149-B$100)/7</f>
        <v>7</v>
      </c>
      <c r="AA149">
        <f>AA101+(-B149+B101)</f>
        <v>57</v>
      </c>
      <c r="AB149" s="3">
        <f>AB100+(Y149-Y100)</f>
        <v>8</v>
      </c>
      <c r="AC149">
        <f>AC112+(-B149+B112)</f>
        <v>37</v>
      </c>
    </row>
    <row r="150" spans="1:29" ht="12.75">
      <c r="A150" s="16">
        <f t="shared" si="78"/>
        <v>67.85714285714286</v>
      </c>
      <c r="B150" s="18">
        <f>490-B335</f>
        <v>470</v>
      </c>
      <c r="C150" s="1">
        <f t="shared" si="79"/>
        <v>469</v>
      </c>
      <c r="D150" s="3">
        <f>-B150+1</f>
        <v>-469</v>
      </c>
      <c r="E150" s="1">
        <f>-C150+1</f>
        <v>-468</v>
      </c>
      <c r="F150" s="19">
        <f t="shared" si="80"/>
        <v>78.25</v>
      </c>
      <c r="G150" s="3">
        <v>2</v>
      </c>
      <c r="H150" s="4">
        <v>3</v>
      </c>
      <c r="I150" s="2"/>
      <c r="J150" s="2"/>
      <c r="K150" t="s">
        <v>47</v>
      </c>
      <c r="L150" s="8"/>
      <c r="M150" s="8"/>
      <c r="T150" s="2">
        <v>1</v>
      </c>
      <c r="AA150">
        <f t="shared" si="48"/>
        <v>58</v>
      </c>
      <c r="AC150">
        <f>AC149+1</f>
        <v>38</v>
      </c>
    </row>
    <row r="151" spans="1:29" ht="12.75">
      <c r="A151" s="16">
        <f t="shared" si="78"/>
        <v>67.71428571428571</v>
      </c>
      <c r="B151" s="3">
        <f aca="true" t="shared" si="81" ref="B151:B164">B150-1</f>
        <v>469</v>
      </c>
      <c r="C151" s="1">
        <f t="shared" si="79"/>
        <v>468</v>
      </c>
      <c r="D151" s="3">
        <f aca="true" t="shared" si="82" ref="D151:E156">D150+1</f>
        <v>-468</v>
      </c>
      <c r="E151" s="1">
        <f t="shared" si="82"/>
        <v>-467</v>
      </c>
      <c r="F151" s="19">
        <f t="shared" si="80"/>
        <v>78.5</v>
      </c>
      <c r="G151" s="3">
        <v>3</v>
      </c>
      <c r="H151" s="4">
        <v>4</v>
      </c>
      <c r="I151" s="2"/>
      <c r="J151" s="2"/>
      <c r="L151" s="8"/>
      <c r="M151" s="8"/>
      <c r="T151" s="2">
        <f aca="true" t="shared" si="83" ref="T151:T156">T150+1</f>
        <v>2</v>
      </c>
      <c r="AA151">
        <f t="shared" si="48"/>
        <v>59</v>
      </c>
      <c r="AC151">
        <f aca="true" t="shared" si="84" ref="AC151:AC214">AC150+1</f>
        <v>39</v>
      </c>
    </row>
    <row r="152" spans="1:29" ht="12.75">
      <c r="A152" s="16">
        <f t="shared" si="78"/>
        <v>67.57142857142857</v>
      </c>
      <c r="B152" s="3">
        <f t="shared" si="81"/>
        <v>468</v>
      </c>
      <c r="C152" s="1">
        <f t="shared" si="79"/>
        <v>467</v>
      </c>
      <c r="D152" s="3">
        <f t="shared" si="82"/>
        <v>-467</v>
      </c>
      <c r="E152" s="1">
        <f t="shared" si="82"/>
        <v>-466</v>
      </c>
      <c r="F152" s="19">
        <f t="shared" si="80"/>
        <v>78.75</v>
      </c>
      <c r="G152" s="3">
        <v>4</v>
      </c>
      <c r="H152" s="4">
        <v>1</v>
      </c>
      <c r="I152" s="2"/>
      <c r="J152" s="2"/>
      <c r="L152" s="7"/>
      <c r="M152" s="7"/>
      <c r="T152" s="2">
        <f t="shared" si="83"/>
        <v>3</v>
      </c>
      <c r="AA152">
        <f t="shared" si="48"/>
        <v>60</v>
      </c>
      <c r="AC152">
        <f t="shared" si="84"/>
        <v>40</v>
      </c>
    </row>
    <row r="153" spans="1:29" ht="12.75">
      <c r="A153" s="16">
        <f t="shared" si="78"/>
        <v>67.42857142857143</v>
      </c>
      <c r="B153" s="3">
        <f t="shared" si="81"/>
        <v>467</v>
      </c>
      <c r="C153" s="1">
        <f t="shared" si="79"/>
        <v>466</v>
      </c>
      <c r="D153" s="3">
        <f t="shared" si="82"/>
        <v>-466</v>
      </c>
      <c r="E153" s="1">
        <f t="shared" si="82"/>
        <v>-465</v>
      </c>
      <c r="F153" s="28">
        <f t="shared" si="80"/>
        <v>79</v>
      </c>
      <c r="G153" s="3">
        <v>1</v>
      </c>
      <c r="H153" s="4">
        <v>2</v>
      </c>
      <c r="I153" s="2"/>
      <c r="J153" s="2"/>
      <c r="T153" s="2">
        <f t="shared" si="83"/>
        <v>4</v>
      </c>
      <c r="AA153">
        <f t="shared" si="48"/>
        <v>61</v>
      </c>
      <c r="AC153">
        <f t="shared" si="84"/>
        <v>41</v>
      </c>
    </row>
    <row r="154" spans="1:31" ht="12.75">
      <c r="A154" s="16">
        <f t="shared" si="78"/>
        <v>67.28571428571429</v>
      </c>
      <c r="B154" s="3">
        <f t="shared" si="81"/>
        <v>466</v>
      </c>
      <c r="C154" s="1">
        <f t="shared" si="79"/>
        <v>465</v>
      </c>
      <c r="D154" s="3">
        <f t="shared" si="82"/>
        <v>-465</v>
      </c>
      <c r="E154" s="1">
        <f t="shared" si="82"/>
        <v>-464</v>
      </c>
      <c r="F154" s="19">
        <f t="shared" si="80"/>
        <v>79.25</v>
      </c>
      <c r="G154" s="3">
        <v>2</v>
      </c>
      <c r="H154" s="4">
        <v>3</v>
      </c>
      <c r="I154" s="2"/>
      <c r="J154" s="2"/>
      <c r="L154" s="7"/>
      <c r="M154" s="7"/>
      <c r="T154" s="2">
        <f t="shared" si="83"/>
        <v>5</v>
      </c>
      <c r="AA154">
        <f t="shared" si="48"/>
        <v>62</v>
      </c>
      <c r="AC154">
        <f t="shared" si="84"/>
        <v>42</v>
      </c>
      <c r="AD154">
        <v>6</v>
      </c>
      <c r="AE154">
        <v>64</v>
      </c>
    </row>
    <row r="155" spans="1:29" ht="12.75">
      <c r="A155" s="16">
        <f t="shared" si="78"/>
        <v>67.14285714285714</v>
      </c>
      <c r="B155" s="3">
        <f t="shared" si="81"/>
        <v>465</v>
      </c>
      <c r="C155" s="1">
        <f t="shared" si="79"/>
        <v>464</v>
      </c>
      <c r="D155" s="3">
        <f t="shared" si="82"/>
        <v>-464</v>
      </c>
      <c r="E155" s="1">
        <f t="shared" si="82"/>
        <v>-463</v>
      </c>
      <c r="F155" s="19">
        <f t="shared" si="80"/>
        <v>79.5</v>
      </c>
      <c r="G155" s="3">
        <v>3</v>
      </c>
      <c r="H155" s="4">
        <v>4</v>
      </c>
      <c r="I155" s="2"/>
      <c r="J155" s="2"/>
      <c r="L155" s="8"/>
      <c r="M155" s="8"/>
      <c r="T155" s="2">
        <f t="shared" si="83"/>
        <v>6</v>
      </c>
      <c r="AA155">
        <f t="shared" si="48"/>
        <v>63</v>
      </c>
      <c r="AC155">
        <f t="shared" si="84"/>
        <v>43</v>
      </c>
    </row>
    <row r="156" spans="1:29" ht="12.75">
      <c r="A156" s="20">
        <f t="shared" si="78"/>
        <v>67</v>
      </c>
      <c r="B156" s="21">
        <f t="shared" si="81"/>
        <v>464</v>
      </c>
      <c r="C156" s="22">
        <f t="shared" si="79"/>
        <v>463</v>
      </c>
      <c r="D156" s="21">
        <f t="shared" si="82"/>
        <v>-463</v>
      </c>
      <c r="E156" s="22">
        <f t="shared" si="82"/>
        <v>-462</v>
      </c>
      <c r="F156" s="23">
        <f t="shared" si="80"/>
        <v>79.75</v>
      </c>
      <c r="G156" s="21">
        <v>4</v>
      </c>
      <c r="H156" s="6">
        <v>1</v>
      </c>
      <c r="I156" s="24"/>
      <c r="J156" s="24"/>
      <c r="K156" s="27"/>
      <c r="L156" s="26"/>
      <c r="M156" s="26"/>
      <c r="N156" s="24"/>
      <c r="O156" s="27"/>
      <c r="P156" s="27"/>
      <c r="Q156" s="27"/>
      <c r="R156" s="27"/>
      <c r="S156" s="27"/>
      <c r="T156" s="24">
        <f t="shared" si="83"/>
        <v>7</v>
      </c>
      <c r="U156" s="1">
        <f>(B$149-B156)/7</f>
        <v>1</v>
      </c>
      <c r="V156" s="1">
        <f>(B$44-B156)/7</f>
        <v>16</v>
      </c>
      <c r="W156" s="1">
        <f>70-(B156-B$251)/7</f>
        <v>13</v>
      </c>
      <c r="X156" s="3">
        <f>-(B156-B$86)/7</f>
        <v>10</v>
      </c>
      <c r="Y156" s="3">
        <f>-(B156-B$100)/7</f>
        <v>8</v>
      </c>
      <c r="AA156">
        <f t="shared" si="48"/>
        <v>64</v>
      </c>
      <c r="AB156" s="3">
        <f>AB149+(Y156-Y149)</f>
        <v>9</v>
      </c>
      <c r="AC156">
        <f t="shared" si="84"/>
        <v>44</v>
      </c>
    </row>
    <row r="157" spans="1:29" ht="12.75">
      <c r="A157" s="16">
        <f t="shared" si="78"/>
        <v>66.85714285714286</v>
      </c>
      <c r="B157" s="3">
        <f t="shared" si="81"/>
        <v>463</v>
      </c>
      <c r="C157" s="1">
        <f t="shared" si="79"/>
        <v>462</v>
      </c>
      <c r="D157" s="3">
        <f aca="true" t="shared" si="85" ref="D157:E164">-B157+1</f>
        <v>-462</v>
      </c>
      <c r="E157" s="1">
        <f t="shared" si="85"/>
        <v>-461</v>
      </c>
      <c r="F157" s="28">
        <f t="shared" si="80"/>
        <v>80</v>
      </c>
      <c r="G157" s="3">
        <v>1</v>
      </c>
      <c r="H157" s="4">
        <v>2</v>
      </c>
      <c r="I157" s="2"/>
      <c r="J157" s="2"/>
      <c r="L157" s="8"/>
      <c r="M157" s="8"/>
      <c r="T157" s="2" t="s">
        <v>42</v>
      </c>
      <c r="AA157">
        <f t="shared" si="48"/>
        <v>65</v>
      </c>
      <c r="AC157">
        <f t="shared" si="84"/>
        <v>45</v>
      </c>
    </row>
    <row r="158" spans="1:34" ht="12.75">
      <c r="A158" s="16">
        <f t="shared" si="78"/>
        <v>66.71428571428571</v>
      </c>
      <c r="B158" s="3">
        <f t="shared" si="81"/>
        <v>462</v>
      </c>
      <c r="C158" s="1">
        <f t="shared" si="79"/>
        <v>461</v>
      </c>
      <c r="D158" s="3">
        <f t="shared" si="85"/>
        <v>-461</v>
      </c>
      <c r="E158" s="1">
        <f t="shared" si="85"/>
        <v>-460</v>
      </c>
      <c r="F158" s="19">
        <f t="shared" si="80"/>
        <v>80.25</v>
      </c>
      <c r="G158" s="3">
        <v>2</v>
      </c>
      <c r="H158" s="4">
        <v>3</v>
      </c>
      <c r="I158" s="2"/>
      <c r="J158" s="2"/>
      <c r="L158" s="8"/>
      <c r="M158" s="8"/>
      <c r="AA158">
        <f t="shared" si="48"/>
        <v>66</v>
      </c>
      <c r="AC158">
        <f t="shared" si="84"/>
        <v>46</v>
      </c>
      <c r="AG158">
        <f>62*70</f>
        <v>4340</v>
      </c>
      <c r="AH158">
        <f>AG158/365</f>
        <v>11.89041095890411</v>
      </c>
    </row>
    <row r="159" spans="1:29" ht="12.75">
      <c r="A159" s="16">
        <f t="shared" si="78"/>
        <v>66.57142857142857</v>
      </c>
      <c r="B159" s="3">
        <f t="shared" si="81"/>
        <v>461</v>
      </c>
      <c r="C159" s="1">
        <f t="shared" si="79"/>
        <v>460</v>
      </c>
      <c r="D159" s="3">
        <f t="shared" si="85"/>
        <v>-460</v>
      </c>
      <c r="E159" s="1">
        <f t="shared" si="85"/>
        <v>-459</v>
      </c>
      <c r="F159" s="19">
        <f t="shared" si="80"/>
        <v>80.5</v>
      </c>
      <c r="G159" s="3">
        <v>3</v>
      </c>
      <c r="H159" s="4">
        <v>4</v>
      </c>
      <c r="I159" s="2"/>
      <c r="J159" s="2"/>
      <c r="L159" s="8"/>
      <c r="M159" s="8"/>
      <c r="AA159">
        <f t="shared" si="48"/>
        <v>67</v>
      </c>
      <c r="AC159">
        <f t="shared" si="84"/>
        <v>47</v>
      </c>
    </row>
    <row r="160" spans="1:29" ht="12.75">
      <c r="A160" s="16">
        <f t="shared" si="78"/>
        <v>66.42857142857143</v>
      </c>
      <c r="B160" s="3">
        <f t="shared" si="81"/>
        <v>460</v>
      </c>
      <c r="C160" s="1">
        <f t="shared" si="79"/>
        <v>459</v>
      </c>
      <c r="D160" s="3">
        <f t="shared" si="85"/>
        <v>-459</v>
      </c>
      <c r="E160" s="1">
        <f t="shared" si="85"/>
        <v>-458</v>
      </c>
      <c r="F160" s="19">
        <f t="shared" si="80"/>
        <v>80.75</v>
      </c>
      <c r="G160" s="3">
        <v>4</v>
      </c>
      <c r="H160" s="4">
        <v>1</v>
      </c>
      <c r="I160" s="2"/>
      <c r="J160" s="2"/>
      <c r="L160" s="8"/>
      <c r="M160" s="8"/>
      <c r="AA160">
        <f t="shared" si="48"/>
        <v>68</v>
      </c>
      <c r="AC160">
        <f t="shared" si="84"/>
        <v>48</v>
      </c>
    </row>
    <row r="161" spans="1:31" ht="12.75">
      <c r="A161" s="16">
        <f t="shared" si="78"/>
        <v>66.28571428571429</v>
      </c>
      <c r="B161" s="3">
        <f t="shared" si="81"/>
        <v>459</v>
      </c>
      <c r="C161" s="1">
        <f t="shared" si="79"/>
        <v>458</v>
      </c>
      <c r="D161" s="3">
        <f t="shared" si="85"/>
        <v>-458</v>
      </c>
      <c r="E161" s="1">
        <f t="shared" si="85"/>
        <v>-457</v>
      </c>
      <c r="F161" s="28">
        <f t="shared" si="80"/>
        <v>81</v>
      </c>
      <c r="G161" s="3">
        <v>1</v>
      </c>
      <c r="H161" s="4">
        <v>2</v>
      </c>
      <c r="I161" s="2"/>
      <c r="J161" s="2"/>
      <c r="L161" s="8"/>
      <c r="M161" s="8"/>
      <c r="AA161">
        <f t="shared" si="48"/>
        <v>69</v>
      </c>
      <c r="AC161">
        <f t="shared" si="84"/>
        <v>49</v>
      </c>
      <c r="AD161">
        <v>7</v>
      </c>
      <c r="AE161">
        <v>63</v>
      </c>
    </row>
    <row r="162" spans="1:29" ht="12.75">
      <c r="A162" s="16">
        <f t="shared" si="78"/>
        <v>66.14285714285714</v>
      </c>
      <c r="B162" s="3">
        <f t="shared" si="81"/>
        <v>458</v>
      </c>
      <c r="C162" s="1">
        <f t="shared" si="79"/>
        <v>457</v>
      </c>
      <c r="D162" s="3">
        <f t="shared" si="85"/>
        <v>-457</v>
      </c>
      <c r="E162" s="1">
        <f t="shared" si="85"/>
        <v>-456</v>
      </c>
      <c r="F162" s="19">
        <f t="shared" si="80"/>
        <v>81.25</v>
      </c>
      <c r="G162" s="3">
        <v>2</v>
      </c>
      <c r="H162" s="4">
        <v>3</v>
      </c>
      <c r="I162" s="2"/>
      <c r="J162" s="2"/>
      <c r="L162" s="8"/>
      <c r="M162" s="8"/>
      <c r="AA162">
        <f t="shared" si="48"/>
        <v>70</v>
      </c>
      <c r="AC162">
        <f t="shared" si="84"/>
        <v>50</v>
      </c>
    </row>
    <row r="163" spans="1:29" ht="12.75">
      <c r="A163" s="20">
        <f t="shared" si="78"/>
        <v>66</v>
      </c>
      <c r="B163" s="21">
        <f t="shared" si="81"/>
        <v>457</v>
      </c>
      <c r="C163" s="22">
        <f t="shared" si="79"/>
        <v>456</v>
      </c>
      <c r="D163" s="21">
        <f t="shared" si="85"/>
        <v>-456</v>
      </c>
      <c r="E163" s="22">
        <f t="shared" si="85"/>
        <v>-455</v>
      </c>
      <c r="F163" s="23">
        <f t="shared" si="80"/>
        <v>81.5</v>
      </c>
      <c r="G163" s="21">
        <v>3</v>
      </c>
      <c r="H163" s="6">
        <v>4</v>
      </c>
      <c r="I163" s="25" t="s">
        <v>48</v>
      </c>
      <c r="J163" s="38" t="s">
        <v>44</v>
      </c>
      <c r="K163" s="27"/>
      <c r="L163" s="27"/>
      <c r="M163" s="38"/>
      <c r="N163" s="38"/>
      <c r="O163" s="38"/>
      <c r="P163" s="38"/>
      <c r="Q163" s="38"/>
      <c r="R163" s="38"/>
      <c r="S163" s="38"/>
      <c r="T163" s="24" t="s">
        <v>34</v>
      </c>
      <c r="U163" s="1">
        <f>(B$149-B163)/7</f>
        <v>2</v>
      </c>
      <c r="V163" s="1">
        <f>(B$44-B163)/7</f>
        <v>17</v>
      </c>
      <c r="W163" s="1">
        <f>70-(B163-B$251)/7</f>
        <v>14</v>
      </c>
      <c r="X163" s="3">
        <f>-(B163-B$86)/7</f>
        <v>11</v>
      </c>
      <c r="Y163" s="3">
        <f>-(B163-B$100)/7</f>
        <v>9</v>
      </c>
      <c r="Z163" s="3">
        <f>-(B163-B$163)/7</f>
        <v>0</v>
      </c>
      <c r="AA163">
        <f t="shared" si="48"/>
        <v>71</v>
      </c>
      <c r="AB163" s="3">
        <f>AB156+(Y163-Y156)</f>
        <v>10</v>
      </c>
      <c r="AC163">
        <f t="shared" si="84"/>
        <v>51</v>
      </c>
    </row>
    <row r="164" spans="1:29" ht="12.75">
      <c r="A164" s="16">
        <f t="shared" si="78"/>
        <v>65.85714285714286</v>
      </c>
      <c r="B164" s="3">
        <f t="shared" si="81"/>
        <v>456</v>
      </c>
      <c r="C164" s="1">
        <f t="shared" si="79"/>
        <v>455</v>
      </c>
      <c r="D164" s="3">
        <f t="shared" si="85"/>
        <v>-455</v>
      </c>
      <c r="E164" s="1">
        <f t="shared" si="85"/>
        <v>-454</v>
      </c>
      <c r="F164" s="19">
        <f t="shared" si="80"/>
        <v>81.75</v>
      </c>
      <c r="G164" s="3">
        <v>4</v>
      </c>
      <c r="H164" s="4">
        <v>1</v>
      </c>
      <c r="I164" s="2"/>
      <c r="J164" s="2"/>
      <c r="L164" s="8"/>
      <c r="M164" s="8"/>
      <c r="T164" s="2">
        <v>1</v>
      </c>
      <c r="AA164">
        <f t="shared" si="48"/>
        <v>72</v>
      </c>
      <c r="AC164">
        <f t="shared" si="84"/>
        <v>52</v>
      </c>
    </row>
    <row r="165" spans="1:13" ht="12.75">
      <c r="A165" s="16"/>
      <c r="B165" s="3"/>
      <c r="D165" s="3"/>
      <c r="I165" s="2"/>
      <c r="J165" s="2"/>
      <c r="L165" s="8"/>
      <c r="M165" s="8"/>
    </row>
    <row r="166" spans="1:22" ht="12.75">
      <c r="A166" s="39" t="s">
        <v>39</v>
      </c>
      <c r="B166" s="39"/>
      <c r="C166" s="39"/>
      <c r="D166" s="39"/>
      <c r="E166" s="39"/>
      <c r="F166" s="39"/>
      <c r="G166" s="39"/>
      <c r="H166" s="39"/>
      <c r="I166" s="39"/>
      <c r="J166" s="39"/>
      <c r="K166" s="39"/>
      <c r="L166" s="39"/>
      <c r="M166" s="39"/>
      <c r="N166" s="39"/>
      <c r="O166" s="39"/>
      <c r="P166" s="39"/>
      <c r="Q166" s="39"/>
      <c r="R166" s="39"/>
      <c r="S166" s="39"/>
      <c r="T166" s="39"/>
      <c r="U166" s="39"/>
      <c r="V166" s="39"/>
    </row>
    <row r="167" spans="1:19" ht="12.75">
      <c r="A167" s="5"/>
      <c r="B167" s="5"/>
      <c r="C167" s="29"/>
      <c r="D167" s="29"/>
      <c r="E167" s="29"/>
      <c r="F167" s="5"/>
      <c r="G167" s="29"/>
      <c r="H167" s="29"/>
      <c r="I167" s="5"/>
      <c r="J167" s="5"/>
      <c r="K167" s="5"/>
      <c r="L167" s="5"/>
      <c r="M167" s="5"/>
      <c r="N167" s="29"/>
      <c r="O167" s="5"/>
      <c r="P167" s="5"/>
      <c r="Q167" s="5"/>
      <c r="R167" s="5"/>
      <c r="S167" s="5"/>
    </row>
    <row r="168" spans="1:19" ht="12.75">
      <c r="A168" s="5"/>
      <c r="B168" s="5"/>
      <c r="C168" s="29"/>
      <c r="D168" s="29"/>
      <c r="E168" s="29"/>
      <c r="F168" s="5"/>
      <c r="G168" s="29"/>
      <c r="H168" s="29"/>
      <c r="I168" s="5"/>
      <c r="J168" s="5"/>
      <c r="K168" s="5"/>
      <c r="L168" s="5"/>
      <c r="M168" s="5"/>
      <c r="N168" s="29"/>
      <c r="O168" s="5"/>
      <c r="P168" s="5"/>
      <c r="Q168" s="5"/>
      <c r="R168" s="5"/>
      <c r="S168" s="5"/>
    </row>
    <row r="169" spans="1:29" ht="12.75">
      <c r="A169" s="20">
        <f aca="true" t="shared" si="86" ref="A169:A186">(5+B169)/7</f>
        <v>48</v>
      </c>
      <c r="B169" s="21">
        <f aca="true" t="shared" si="87" ref="B169:C172">B170+1</f>
        <v>331</v>
      </c>
      <c r="C169" s="22">
        <f t="shared" si="87"/>
        <v>330</v>
      </c>
      <c r="D169" s="21">
        <f aca="true" t="shared" si="88" ref="D169:E172">D170-1</f>
        <v>-330</v>
      </c>
      <c r="E169" s="22">
        <f t="shared" si="88"/>
        <v>-329</v>
      </c>
      <c r="F169" s="40">
        <f aca="true" t="shared" si="89" ref="F169:F186">F$233-(B169-B$233)/4</f>
        <v>113</v>
      </c>
      <c r="G169" s="41">
        <v>3</v>
      </c>
      <c r="H169" s="42">
        <v>4</v>
      </c>
      <c r="I169" s="25"/>
      <c r="J169" s="25"/>
      <c r="K169" s="25"/>
      <c r="L169" s="25"/>
      <c r="M169" s="25"/>
      <c r="N169" s="42"/>
      <c r="O169" s="25"/>
      <c r="P169" s="25"/>
      <c r="Q169" s="25"/>
      <c r="R169" s="25"/>
      <c r="S169" s="25"/>
      <c r="T169" s="24"/>
      <c r="U169" s="1">
        <f>(B$149-B169)/7</f>
        <v>20</v>
      </c>
      <c r="V169" s="1">
        <f>(B$44-B169)/7</f>
        <v>35</v>
      </c>
      <c r="W169" s="1">
        <f>70-(B169-B$251)/7</f>
        <v>32</v>
      </c>
      <c r="X169" s="3">
        <f>-(B169-B$86)/7</f>
        <v>29</v>
      </c>
      <c r="Y169" s="3">
        <f>-(B169-B$100)/7</f>
        <v>27</v>
      </c>
      <c r="Z169" s="3">
        <f>-(B169-B$163)/7</f>
        <v>18</v>
      </c>
      <c r="AA169">
        <f>AA163+(-$B169+$B163)</f>
        <v>197</v>
      </c>
      <c r="AB169" s="3">
        <f>AB163+(Y169-Y163)</f>
        <v>28</v>
      </c>
      <c r="AC169">
        <f>AC163+(-$B169+$B163)</f>
        <v>177</v>
      </c>
    </row>
    <row r="170" spans="1:29" ht="12.75">
      <c r="A170" s="16">
        <f t="shared" si="86"/>
        <v>47.857142857142854</v>
      </c>
      <c r="B170" s="3">
        <f t="shared" si="87"/>
        <v>330</v>
      </c>
      <c r="C170" s="1">
        <f t="shared" si="87"/>
        <v>329</v>
      </c>
      <c r="D170" s="3">
        <f t="shared" si="88"/>
        <v>-329</v>
      </c>
      <c r="E170" s="1">
        <f t="shared" si="88"/>
        <v>-328</v>
      </c>
      <c r="F170" s="43">
        <f t="shared" si="89"/>
        <v>113.25</v>
      </c>
      <c r="G170" s="44">
        <v>4</v>
      </c>
      <c r="H170" s="29">
        <v>1</v>
      </c>
      <c r="I170" s="5"/>
      <c r="J170" s="5"/>
      <c r="K170" s="5"/>
      <c r="L170" s="5"/>
      <c r="M170" s="5"/>
      <c r="N170" s="29"/>
      <c r="O170" s="5"/>
      <c r="P170" s="5"/>
      <c r="Q170" s="5"/>
      <c r="R170" s="5"/>
      <c r="S170" s="5"/>
      <c r="AA170">
        <f t="shared" si="48"/>
        <v>198</v>
      </c>
      <c r="AC170">
        <f t="shared" si="84"/>
        <v>178</v>
      </c>
    </row>
    <row r="171" spans="1:29" ht="12.75">
      <c r="A171" s="16">
        <f t="shared" si="86"/>
        <v>47.714285714285715</v>
      </c>
      <c r="B171" s="3">
        <f t="shared" si="87"/>
        <v>329</v>
      </c>
      <c r="C171" s="1">
        <f t="shared" si="87"/>
        <v>328</v>
      </c>
      <c r="D171" s="3">
        <f t="shared" si="88"/>
        <v>-328</v>
      </c>
      <c r="E171" s="1">
        <f t="shared" si="88"/>
        <v>-327</v>
      </c>
      <c r="F171" s="45">
        <f t="shared" si="89"/>
        <v>113.5</v>
      </c>
      <c r="G171" s="3">
        <v>1</v>
      </c>
      <c r="H171" s="4">
        <v>2</v>
      </c>
      <c r="I171" s="2"/>
      <c r="J171" s="2"/>
      <c r="K171" t="s">
        <v>49</v>
      </c>
      <c r="N171" s="44"/>
      <c r="T171" s="2" t="s">
        <v>34</v>
      </c>
      <c r="AA171">
        <f t="shared" si="48"/>
        <v>199</v>
      </c>
      <c r="AC171">
        <f t="shared" si="84"/>
        <v>179</v>
      </c>
    </row>
    <row r="172" spans="1:29" ht="12.75">
      <c r="A172" s="16">
        <f t="shared" si="86"/>
        <v>47.57142857142857</v>
      </c>
      <c r="B172" s="3">
        <f t="shared" si="87"/>
        <v>328</v>
      </c>
      <c r="C172" s="1">
        <f t="shared" si="87"/>
        <v>327</v>
      </c>
      <c r="D172" s="3">
        <f t="shared" si="88"/>
        <v>-327</v>
      </c>
      <c r="E172" s="1">
        <f t="shared" si="88"/>
        <v>-326</v>
      </c>
      <c r="F172" s="43">
        <f t="shared" si="89"/>
        <v>113.75</v>
      </c>
      <c r="G172" s="3">
        <v>2</v>
      </c>
      <c r="H172" s="4">
        <v>3</v>
      </c>
      <c r="I172" s="2"/>
      <c r="J172" s="2"/>
      <c r="L172" s="8"/>
      <c r="M172" s="8"/>
      <c r="T172" s="2">
        <v>1</v>
      </c>
      <c r="AA172">
        <f t="shared" si="48"/>
        <v>200</v>
      </c>
      <c r="AC172">
        <f t="shared" si="84"/>
        <v>180</v>
      </c>
    </row>
    <row r="173" spans="1:29" ht="12.75">
      <c r="A173" s="16">
        <f t="shared" si="86"/>
        <v>47.42857142857143</v>
      </c>
      <c r="B173" s="18">
        <v>327</v>
      </c>
      <c r="C173" s="1">
        <f>B173-1</f>
        <v>326</v>
      </c>
      <c r="D173" s="3">
        <f>-B173+1</f>
        <v>-326</v>
      </c>
      <c r="E173" s="1">
        <f>-C173+1</f>
        <v>-325</v>
      </c>
      <c r="F173" s="43">
        <f t="shared" si="89"/>
        <v>114</v>
      </c>
      <c r="G173" s="3">
        <v>3</v>
      </c>
      <c r="H173" s="4">
        <v>4</v>
      </c>
      <c r="I173" s="2"/>
      <c r="J173" s="2"/>
      <c r="L173" s="8"/>
      <c r="M173" s="8"/>
      <c r="T173" s="2">
        <f aca="true" t="shared" si="90" ref="T173:T186">T172+1</f>
        <v>2</v>
      </c>
      <c r="AA173">
        <f t="shared" si="48"/>
        <v>201</v>
      </c>
      <c r="AC173">
        <f t="shared" si="84"/>
        <v>181</v>
      </c>
    </row>
    <row r="174" spans="1:31" ht="12.75">
      <c r="A174" s="16">
        <f t="shared" si="86"/>
        <v>47.285714285714285</v>
      </c>
      <c r="B174" s="3">
        <f aca="true" t="shared" si="91" ref="B174:B186">B173-1</f>
        <v>326</v>
      </c>
      <c r="C174" s="1">
        <f aca="true" t="shared" si="92" ref="C174:C186">C173-1</f>
        <v>325</v>
      </c>
      <c r="D174" s="3">
        <f aca="true" t="shared" si="93" ref="D174:D186">D173+1</f>
        <v>-325</v>
      </c>
      <c r="E174" s="1">
        <f aca="true" t="shared" si="94" ref="E174:E186">E173+1</f>
        <v>-324</v>
      </c>
      <c r="F174" s="43">
        <f t="shared" si="89"/>
        <v>114.25</v>
      </c>
      <c r="G174" s="3">
        <v>4</v>
      </c>
      <c r="H174" s="4">
        <v>1</v>
      </c>
      <c r="I174" s="2"/>
      <c r="J174" s="2"/>
      <c r="L174" s="8"/>
      <c r="M174" s="8"/>
      <c r="T174" s="2">
        <f t="shared" si="90"/>
        <v>3</v>
      </c>
      <c r="AA174">
        <f t="shared" si="48"/>
        <v>202</v>
      </c>
      <c r="AC174">
        <f t="shared" si="84"/>
        <v>182</v>
      </c>
      <c r="AD174">
        <v>26</v>
      </c>
      <c r="AE174">
        <v>44</v>
      </c>
    </row>
    <row r="175" spans="1:29" ht="12.75">
      <c r="A175" s="16">
        <f t="shared" si="86"/>
        <v>47.142857142857146</v>
      </c>
      <c r="B175" s="3">
        <f t="shared" si="91"/>
        <v>325</v>
      </c>
      <c r="C175" s="1">
        <f t="shared" si="92"/>
        <v>324</v>
      </c>
      <c r="D175" s="3">
        <f t="shared" si="93"/>
        <v>-324</v>
      </c>
      <c r="E175" s="1">
        <f t="shared" si="94"/>
        <v>-323</v>
      </c>
      <c r="F175" s="45">
        <f t="shared" si="89"/>
        <v>114.5</v>
      </c>
      <c r="G175" s="3">
        <v>1</v>
      </c>
      <c r="H175" s="4">
        <v>2</v>
      </c>
      <c r="I175" s="2"/>
      <c r="J175" s="2"/>
      <c r="L175" s="7"/>
      <c r="M175" s="7"/>
      <c r="T175" s="2">
        <f t="shared" si="90"/>
        <v>4</v>
      </c>
      <c r="AA175">
        <f t="shared" si="48"/>
        <v>203</v>
      </c>
      <c r="AC175">
        <f t="shared" si="84"/>
        <v>183</v>
      </c>
    </row>
    <row r="176" spans="1:29" ht="12.75">
      <c r="A176" s="20">
        <f t="shared" si="86"/>
        <v>47</v>
      </c>
      <c r="B176" s="21">
        <f t="shared" si="91"/>
        <v>324</v>
      </c>
      <c r="C176" s="22">
        <f t="shared" si="92"/>
        <v>323</v>
      </c>
      <c r="D176" s="21">
        <f t="shared" si="93"/>
        <v>-323</v>
      </c>
      <c r="E176" s="22">
        <f t="shared" si="94"/>
        <v>-322</v>
      </c>
      <c r="F176" s="40">
        <f t="shared" si="89"/>
        <v>114.75</v>
      </c>
      <c r="G176" s="21">
        <v>2</v>
      </c>
      <c r="H176" s="6">
        <v>3</v>
      </c>
      <c r="I176" s="24"/>
      <c r="J176" s="24"/>
      <c r="K176" s="27"/>
      <c r="L176" s="27"/>
      <c r="M176" s="27"/>
      <c r="N176" s="24"/>
      <c r="O176" s="27"/>
      <c r="P176" s="27"/>
      <c r="Q176" s="27"/>
      <c r="R176" s="27"/>
      <c r="S176" s="27"/>
      <c r="T176" s="24">
        <f t="shared" si="90"/>
        <v>5</v>
      </c>
      <c r="U176" s="1">
        <f>(B$149-B176)/7</f>
        <v>21</v>
      </c>
      <c r="V176" s="1">
        <f>(B$44-B176)/7</f>
        <v>36</v>
      </c>
      <c r="W176" s="1">
        <f>70-(B176-B$251)/7</f>
        <v>33</v>
      </c>
      <c r="X176" s="3">
        <f>-(B176-B$86)/7</f>
        <v>30</v>
      </c>
      <c r="Y176" s="3">
        <f>-(B176-B$100)/7</f>
        <v>28</v>
      </c>
      <c r="Z176" s="3">
        <f>-(B176-B$163)/7</f>
        <v>19</v>
      </c>
      <c r="AA176">
        <f t="shared" si="48"/>
        <v>204</v>
      </c>
      <c r="AB176" s="3">
        <f>AB169+(Y176-Y169)</f>
        <v>29</v>
      </c>
      <c r="AC176">
        <f t="shared" si="84"/>
        <v>184</v>
      </c>
    </row>
    <row r="177" spans="1:29" ht="12.75">
      <c r="A177" s="16">
        <f t="shared" si="86"/>
        <v>46.857142857142854</v>
      </c>
      <c r="B177" s="3">
        <f t="shared" si="91"/>
        <v>323</v>
      </c>
      <c r="C177" s="1">
        <f t="shared" si="92"/>
        <v>322</v>
      </c>
      <c r="D177" s="3">
        <f t="shared" si="93"/>
        <v>-322</v>
      </c>
      <c r="E177" s="1">
        <f t="shared" si="94"/>
        <v>-321</v>
      </c>
      <c r="F177" s="43">
        <f t="shared" si="89"/>
        <v>115</v>
      </c>
      <c r="G177" s="3">
        <v>3</v>
      </c>
      <c r="H177" s="4">
        <v>4</v>
      </c>
      <c r="I177" s="2"/>
      <c r="J177" s="2"/>
      <c r="L177" s="7"/>
      <c r="M177" s="7"/>
      <c r="T177" s="2">
        <f t="shared" si="90"/>
        <v>6</v>
      </c>
      <c r="AA177">
        <f t="shared" si="48"/>
        <v>205</v>
      </c>
      <c r="AC177">
        <f t="shared" si="84"/>
        <v>185</v>
      </c>
    </row>
    <row r="178" spans="1:29" ht="12.75">
      <c r="A178" s="16">
        <f t="shared" si="86"/>
        <v>46.714285714285715</v>
      </c>
      <c r="B178" s="3">
        <f t="shared" si="91"/>
        <v>322</v>
      </c>
      <c r="C178" s="1">
        <f t="shared" si="92"/>
        <v>321</v>
      </c>
      <c r="D178" s="3">
        <f t="shared" si="93"/>
        <v>-321</v>
      </c>
      <c r="E178" s="1">
        <f t="shared" si="94"/>
        <v>-320</v>
      </c>
      <c r="F178" s="43">
        <f t="shared" si="89"/>
        <v>115.25</v>
      </c>
      <c r="G178" s="3">
        <v>4</v>
      </c>
      <c r="H178" s="4">
        <v>1</v>
      </c>
      <c r="I178" s="2"/>
      <c r="J178" s="2"/>
      <c r="L178" s="8"/>
      <c r="M178" s="8"/>
      <c r="T178" s="2">
        <f t="shared" si="90"/>
        <v>7</v>
      </c>
      <c r="AA178">
        <f t="shared" si="48"/>
        <v>206</v>
      </c>
      <c r="AC178">
        <f t="shared" si="84"/>
        <v>186</v>
      </c>
    </row>
    <row r="179" spans="1:29" ht="12.75">
      <c r="A179" s="16">
        <f t="shared" si="86"/>
        <v>46.57142857142857</v>
      </c>
      <c r="B179" s="3">
        <f t="shared" si="91"/>
        <v>321</v>
      </c>
      <c r="C179" s="1">
        <f t="shared" si="92"/>
        <v>320</v>
      </c>
      <c r="D179" s="3">
        <f t="shared" si="93"/>
        <v>-320</v>
      </c>
      <c r="E179" s="1">
        <f t="shared" si="94"/>
        <v>-319</v>
      </c>
      <c r="F179" s="45">
        <f t="shared" si="89"/>
        <v>115.5</v>
      </c>
      <c r="G179" s="3">
        <v>1</v>
      </c>
      <c r="H179" s="4">
        <v>2</v>
      </c>
      <c r="I179" s="2"/>
      <c r="J179" s="2"/>
      <c r="L179" s="8"/>
      <c r="M179" s="8"/>
      <c r="T179" s="2">
        <f t="shared" si="90"/>
        <v>8</v>
      </c>
      <c r="AA179">
        <f t="shared" si="48"/>
        <v>207</v>
      </c>
      <c r="AC179">
        <f t="shared" si="84"/>
        <v>187</v>
      </c>
    </row>
    <row r="180" spans="1:29" ht="12.75">
      <c r="A180" s="16">
        <f t="shared" si="86"/>
        <v>46.42857142857143</v>
      </c>
      <c r="B180" s="3">
        <f t="shared" si="91"/>
        <v>320</v>
      </c>
      <c r="C180" s="1">
        <f t="shared" si="92"/>
        <v>319</v>
      </c>
      <c r="D180" s="3">
        <f t="shared" si="93"/>
        <v>-319</v>
      </c>
      <c r="E180" s="1">
        <f t="shared" si="94"/>
        <v>-318</v>
      </c>
      <c r="F180" s="43">
        <f t="shared" si="89"/>
        <v>115.75</v>
      </c>
      <c r="G180" s="3">
        <v>2</v>
      </c>
      <c r="H180" s="4">
        <v>3</v>
      </c>
      <c r="I180" s="2"/>
      <c r="J180" s="2"/>
      <c r="L180" s="8"/>
      <c r="M180" s="8"/>
      <c r="T180" s="2">
        <f t="shared" si="90"/>
        <v>9</v>
      </c>
      <c r="AA180">
        <f t="shared" si="48"/>
        <v>208</v>
      </c>
      <c r="AC180">
        <f t="shared" si="84"/>
        <v>188</v>
      </c>
    </row>
    <row r="181" spans="1:31" ht="12.75">
      <c r="A181" s="16">
        <f t="shared" si="86"/>
        <v>46.285714285714285</v>
      </c>
      <c r="B181" s="3">
        <f t="shared" si="91"/>
        <v>319</v>
      </c>
      <c r="C181" s="1">
        <f t="shared" si="92"/>
        <v>318</v>
      </c>
      <c r="D181" s="3">
        <f t="shared" si="93"/>
        <v>-318</v>
      </c>
      <c r="E181" s="1">
        <f t="shared" si="94"/>
        <v>-317</v>
      </c>
      <c r="F181" s="43">
        <f t="shared" si="89"/>
        <v>116</v>
      </c>
      <c r="G181" s="3">
        <v>3</v>
      </c>
      <c r="H181" s="4">
        <v>4</v>
      </c>
      <c r="I181" s="2"/>
      <c r="J181" s="2"/>
      <c r="L181" s="8"/>
      <c r="M181" s="8"/>
      <c r="T181" s="2">
        <f t="shared" si="90"/>
        <v>10</v>
      </c>
      <c r="AA181">
        <f t="shared" si="48"/>
        <v>209</v>
      </c>
      <c r="AC181">
        <f t="shared" si="84"/>
        <v>189</v>
      </c>
      <c r="AD181">
        <v>27</v>
      </c>
      <c r="AE181">
        <v>43</v>
      </c>
    </row>
    <row r="182" spans="1:29" ht="12.75">
      <c r="A182" s="16">
        <f t="shared" si="86"/>
        <v>46.142857142857146</v>
      </c>
      <c r="B182" s="3">
        <f t="shared" si="91"/>
        <v>318</v>
      </c>
      <c r="C182" s="1">
        <f t="shared" si="92"/>
        <v>317</v>
      </c>
      <c r="D182" s="3">
        <f t="shared" si="93"/>
        <v>-317</v>
      </c>
      <c r="E182" s="1">
        <f t="shared" si="94"/>
        <v>-316</v>
      </c>
      <c r="F182" s="43">
        <f t="shared" si="89"/>
        <v>116.25</v>
      </c>
      <c r="G182" s="3">
        <v>4</v>
      </c>
      <c r="H182" s="4">
        <v>1</v>
      </c>
      <c r="I182" s="2"/>
      <c r="J182" s="2"/>
      <c r="K182" t="s">
        <v>50</v>
      </c>
      <c r="N182" s="44"/>
      <c r="T182" s="2">
        <f t="shared" si="90"/>
        <v>11</v>
      </c>
      <c r="AA182">
        <f t="shared" si="48"/>
        <v>210</v>
      </c>
      <c r="AC182">
        <f t="shared" si="84"/>
        <v>190</v>
      </c>
    </row>
    <row r="183" spans="1:29" ht="12.75">
      <c r="A183" s="20">
        <f t="shared" si="86"/>
        <v>46</v>
      </c>
      <c r="B183" s="21">
        <f t="shared" si="91"/>
        <v>317</v>
      </c>
      <c r="C183" s="22">
        <f t="shared" si="92"/>
        <v>316</v>
      </c>
      <c r="D183" s="21">
        <f t="shared" si="93"/>
        <v>-316</v>
      </c>
      <c r="E183" s="22">
        <f t="shared" si="94"/>
        <v>-315</v>
      </c>
      <c r="F183" s="46">
        <f t="shared" si="89"/>
        <v>116.5</v>
      </c>
      <c r="G183" s="21">
        <v>1</v>
      </c>
      <c r="H183" s="6">
        <v>2</v>
      </c>
      <c r="I183" s="24"/>
      <c r="J183" s="24"/>
      <c r="K183" s="27"/>
      <c r="L183" s="27"/>
      <c r="M183" s="27"/>
      <c r="N183" s="24"/>
      <c r="O183" s="27"/>
      <c r="P183" s="27"/>
      <c r="Q183" s="27"/>
      <c r="R183" s="27"/>
      <c r="S183" s="27"/>
      <c r="T183" s="24">
        <f t="shared" si="90"/>
        <v>12</v>
      </c>
      <c r="U183" s="1">
        <f>(B$149-B183)/7</f>
        <v>22</v>
      </c>
      <c r="V183" s="1">
        <f>(B$44-B183)/7</f>
        <v>37</v>
      </c>
      <c r="W183" s="1">
        <f>70-(B183-B$251)/7</f>
        <v>34</v>
      </c>
      <c r="X183" s="3">
        <f>-(B183-B$86)/7</f>
        <v>31</v>
      </c>
      <c r="Y183" s="3">
        <f>-(B183-B$100)/7</f>
        <v>29</v>
      </c>
      <c r="Z183" s="3">
        <f>-(B183-B$163)/7</f>
        <v>20</v>
      </c>
      <c r="AA183">
        <f t="shared" si="48"/>
        <v>211</v>
      </c>
      <c r="AB183" s="3">
        <f>AB176+(Y183-Y176)</f>
        <v>30</v>
      </c>
      <c r="AC183">
        <f t="shared" si="84"/>
        <v>191</v>
      </c>
    </row>
    <row r="184" spans="1:29" ht="12.75">
      <c r="A184" s="16">
        <f t="shared" si="86"/>
        <v>45.857142857142854</v>
      </c>
      <c r="B184" s="3">
        <f t="shared" si="91"/>
        <v>316</v>
      </c>
      <c r="C184" s="1">
        <f t="shared" si="92"/>
        <v>315</v>
      </c>
      <c r="D184" s="3">
        <f t="shared" si="93"/>
        <v>-315</v>
      </c>
      <c r="E184" s="1">
        <f t="shared" si="94"/>
        <v>-314</v>
      </c>
      <c r="F184" s="43">
        <f t="shared" si="89"/>
        <v>116.75</v>
      </c>
      <c r="G184" s="3">
        <v>2</v>
      </c>
      <c r="H184" s="4">
        <v>3</v>
      </c>
      <c r="I184" s="48"/>
      <c r="J184" s="50">
        <f>$J$197-($B184-$B$197)</f>
        <v>0</v>
      </c>
      <c r="K184" s="5" t="s">
        <v>51</v>
      </c>
      <c r="L184" s="5"/>
      <c r="M184" s="5"/>
      <c r="N184" s="29"/>
      <c r="O184" s="5"/>
      <c r="P184" s="5"/>
      <c r="Q184" s="5"/>
      <c r="R184" s="5"/>
      <c r="S184" s="5"/>
      <c r="T184" s="2">
        <f t="shared" si="90"/>
        <v>13</v>
      </c>
      <c r="AA184">
        <f t="shared" si="48"/>
        <v>212</v>
      </c>
      <c r="AC184">
        <f t="shared" si="84"/>
        <v>192</v>
      </c>
    </row>
    <row r="185" spans="1:29" ht="12.75">
      <c r="A185" s="16">
        <f t="shared" si="86"/>
        <v>45.714285714285715</v>
      </c>
      <c r="B185" s="3">
        <f t="shared" si="91"/>
        <v>315</v>
      </c>
      <c r="C185" s="1">
        <f t="shared" si="92"/>
        <v>314</v>
      </c>
      <c r="D185" s="3">
        <f t="shared" si="93"/>
        <v>-314</v>
      </c>
      <c r="E185" s="1">
        <f t="shared" si="94"/>
        <v>-313</v>
      </c>
      <c r="F185" s="43">
        <f t="shared" si="89"/>
        <v>117</v>
      </c>
      <c r="G185" s="3">
        <v>3</v>
      </c>
      <c r="H185" s="4">
        <v>4</v>
      </c>
      <c r="I185" s="48"/>
      <c r="J185" s="50">
        <f>$J$197-($B185-$B$197)</f>
        <v>1</v>
      </c>
      <c r="L185" s="8"/>
      <c r="M185" s="8"/>
      <c r="T185" s="2">
        <f t="shared" si="90"/>
        <v>14</v>
      </c>
      <c r="AA185">
        <f t="shared" si="48"/>
        <v>213</v>
      </c>
      <c r="AC185">
        <f t="shared" si="84"/>
        <v>193</v>
      </c>
    </row>
    <row r="186" spans="1:29" ht="12.75">
      <c r="A186" s="16">
        <f t="shared" si="86"/>
        <v>45.57142857142857</v>
      </c>
      <c r="B186" s="3">
        <f t="shared" si="91"/>
        <v>314</v>
      </c>
      <c r="C186" s="1">
        <f t="shared" si="92"/>
        <v>313</v>
      </c>
      <c r="D186" s="3">
        <f t="shared" si="93"/>
        <v>-313</v>
      </c>
      <c r="E186" s="1">
        <f t="shared" si="94"/>
        <v>-312</v>
      </c>
      <c r="F186" s="43">
        <f t="shared" si="89"/>
        <v>117.25</v>
      </c>
      <c r="G186" s="3">
        <v>4</v>
      </c>
      <c r="H186" s="4">
        <v>1</v>
      </c>
      <c r="I186" s="48"/>
      <c r="J186" s="50">
        <f>$J$197-($B186-$B$197)</f>
        <v>2</v>
      </c>
      <c r="L186" s="8"/>
      <c r="M186" s="8"/>
      <c r="T186" s="2">
        <f t="shared" si="90"/>
        <v>15</v>
      </c>
      <c r="AA186">
        <f t="shared" si="48"/>
        <v>214</v>
      </c>
      <c r="AC186">
        <f t="shared" si="84"/>
        <v>194</v>
      </c>
    </row>
    <row r="187" spans="2:13" ht="12.75">
      <c r="B187" s="2"/>
      <c r="I187" s="2"/>
      <c r="J187" s="2"/>
      <c r="L187" s="8"/>
      <c r="M187" s="8"/>
    </row>
    <row r="188" spans="2:13" ht="12.75">
      <c r="B188" s="2"/>
      <c r="I188" s="2"/>
      <c r="J188" s="2"/>
      <c r="L188" s="8"/>
      <c r="M188" s="8"/>
    </row>
    <row r="189" spans="1:22" ht="12.75">
      <c r="A189" s="39" t="s">
        <v>39</v>
      </c>
      <c r="B189" s="39"/>
      <c r="C189" s="39"/>
      <c r="D189" s="39"/>
      <c r="E189" s="39"/>
      <c r="F189" s="39"/>
      <c r="G189" s="39"/>
      <c r="H189" s="39"/>
      <c r="I189" s="39"/>
      <c r="J189" s="39"/>
      <c r="K189" s="39"/>
      <c r="L189" s="39"/>
      <c r="M189" s="39"/>
      <c r="N189" s="39"/>
      <c r="O189" s="39"/>
      <c r="P189" s="39"/>
      <c r="Q189" s="39"/>
      <c r="R189" s="39"/>
      <c r="S189" s="39"/>
      <c r="T189" s="39"/>
      <c r="U189" s="39"/>
      <c r="V189" s="39"/>
    </row>
    <row r="190" spans="2:13" ht="12.75">
      <c r="B190" s="32"/>
      <c r="C190" s="32"/>
      <c r="I190" s="2"/>
      <c r="J190" s="2"/>
      <c r="L190" s="8"/>
      <c r="M190" s="8"/>
    </row>
    <row r="191" spans="2:13" ht="12.75">
      <c r="B191" s="32"/>
      <c r="C191" s="32"/>
      <c r="I191" s="2"/>
      <c r="J191" s="2"/>
      <c r="L191" s="8"/>
      <c r="M191" s="8"/>
    </row>
    <row r="192" spans="2:13" ht="12.75">
      <c r="B192" s="32"/>
      <c r="C192" s="32"/>
      <c r="I192" s="203" t="s">
        <v>14</v>
      </c>
      <c r="J192" s="203"/>
      <c r="L192" s="8"/>
      <c r="M192" s="8"/>
    </row>
    <row r="193" spans="2:13" ht="12.75">
      <c r="B193" s="32"/>
      <c r="C193" s="32"/>
      <c r="I193" s="52" t="s">
        <v>52</v>
      </c>
      <c r="J193" s="52"/>
      <c r="L193" s="8"/>
      <c r="M193" s="8"/>
    </row>
    <row r="194" spans="2:13" ht="12.75">
      <c r="B194" s="32"/>
      <c r="C194" s="32"/>
      <c r="I194" s="203" t="s">
        <v>53</v>
      </c>
      <c r="J194" s="203"/>
      <c r="L194" s="203" t="s">
        <v>14</v>
      </c>
      <c r="M194" s="203"/>
    </row>
    <row r="195" spans="1:29" ht="12.75">
      <c r="A195" s="16">
        <f aca="true" t="shared" si="95" ref="A195:A237">(5+B195)/7</f>
        <v>25.428571428571427</v>
      </c>
      <c r="B195" s="53">
        <f aca="true" t="shared" si="96" ref="B195:B236">B196+1</f>
        <v>173</v>
      </c>
      <c r="C195" s="50">
        <f aca="true" t="shared" si="97" ref="C195:C236">C196+1</f>
        <v>172</v>
      </c>
      <c r="D195" s="54">
        <f aca="true" t="shared" si="98" ref="D195:D236">D196-1</f>
        <v>-172</v>
      </c>
      <c r="E195" s="50">
        <f aca="true" t="shared" si="99" ref="E195:E236">E196-1</f>
        <v>-171</v>
      </c>
      <c r="G195" s="3">
        <v>3</v>
      </c>
      <c r="H195" s="4">
        <v>4</v>
      </c>
      <c r="I195" s="48"/>
      <c r="J195" s="50">
        <f>J196-1</f>
        <v>143</v>
      </c>
      <c r="K195" t="s">
        <v>54</v>
      </c>
      <c r="L195" s="214" t="s">
        <v>55</v>
      </c>
      <c r="M195" s="214"/>
      <c r="AA195">
        <f>AA186+(-B195+B186)</f>
        <v>355</v>
      </c>
      <c r="AC195">
        <f>AC186+(-$B195+$B186)</f>
        <v>335</v>
      </c>
    </row>
    <row r="196" spans="1:31" ht="12.75">
      <c r="A196" s="16">
        <f t="shared" si="95"/>
        <v>25.285714285714285</v>
      </c>
      <c r="B196" s="53">
        <f t="shared" si="96"/>
        <v>172</v>
      </c>
      <c r="C196" s="50">
        <f t="shared" si="97"/>
        <v>171</v>
      </c>
      <c r="D196" s="54">
        <f t="shared" si="98"/>
        <v>-171</v>
      </c>
      <c r="E196" s="50">
        <f t="shared" si="99"/>
        <v>-170</v>
      </c>
      <c r="G196" s="3">
        <v>4</v>
      </c>
      <c r="H196" s="4">
        <v>1</v>
      </c>
      <c r="I196" s="48"/>
      <c r="J196" s="50">
        <f>J197-1</f>
        <v>144</v>
      </c>
      <c r="L196" s="203" t="s">
        <v>56</v>
      </c>
      <c r="M196" s="203"/>
      <c r="N196" s="4" t="s">
        <v>57</v>
      </c>
      <c r="AA196">
        <f t="shared" si="48"/>
        <v>356</v>
      </c>
      <c r="AC196">
        <f t="shared" si="84"/>
        <v>336</v>
      </c>
      <c r="AD196">
        <v>48</v>
      </c>
      <c r="AE196">
        <v>22</v>
      </c>
    </row>
    <row r="197" spans="1:29" ht="12.75">
      <c r="A197" s="16">
        <f t="shared" si="95"/>
        <v>25.142857142857142</v>
      </c>
      <c r="B197" s="53">
        <f t="shared" si="96"/>
        <v>171</v>
      </c>
      <c r="C197" s="50">
        <f t="shared" si="97"/>
        <v>170</v>
      </c>
      <c r="D197" s="54">
        <f t="shared" si="98"/>
        <v>-170</v>
      </c>
      <c r="E197" s="50">
        <f t="shared" si="99"/>
        <v>-169</v>
      </c>
      <c r="F197">
        <f>F201-1</f>
        <v>153</v>
      </c>
      <c r="G197" s="3">
        <v>1</v>
      </c>
      <c r="H197" s="4">
        <v>2</v>
      </c>
      <c r="I197" s="48"/>
      <c r="J197" s="55">
        <v>145</v>
      </c>
      <c r="K197" s="5" t="s">
        <v>58</v>
      </c>
      <c r="L197" s="204" t="s">
        <v>34</v>
      </c>
      <c r="M197" s="204"/>
      <c r="N197" s="56" t="s">
        <v>59</v>
      </c>
      <c r="O197" s="30">
        <v>0</v>
      </c>
      <c r="P197" s="30"/>
      <c r="Q197" s="30"/>
      <c r="R197" s="30"/>
      <c r="S197" s="30"/>
      <c r="T197" s="1">
        <v>30</v>
      </c>
      <c r="AA197">
        <f t="shared" si="48"/>
        <v>357</v>
      </c>
      <c r="AC197">
        <f t="shared" si="84"/>
        <v>337</v>
      </c>
    </row>
    <row r="198" spans="1:29" ht="12.75">
      <c r="A198" s="20">
        <f t="shared" si="95"/>
        <v>25</v>
      </c>
      <c r="B198" s="57">
        <f t="shared" si="96"/>
        <v>170</v>
      </c>
      <c r="C198" s="58">
        <f t="shared" si="97"/>
        <v>169</v>
      </c>
      <c r="D198" s="59">
        <f t="shared" si="98"/>
        <v>-169</v>
      </c>
      <c r="E198" s="58">
        <f t="shared" si="99"/>
        <v>-168</v>
      </c>
      <c r="F198" s="27"/>
      <c r="G198" s="21">
        <v>2</v>
      </c>
      <c r="H198" s="6">
        <v>3</v>
      </c>
      <c r="I198" s="60"/>
      <c r="J198" s="58">
        <f aca="true" t="shared" si="100" ref="J198:J228">J197+1</f>
        <v>146</v>
      </c>
      <c r="K198" s="61" t="s">
        <v>60</v>
      </c>
      <c r="L198" s="213">
        <v>1</v>
      </c>
      <c r="M198" s="213"/>
      <c r="N198" s="24">
        <v>365</v>
      </c>
      <c r="O198" s="62">
        <v>365</v>
      </c>
      <c r="P198" s="62"/>
      <c r="Q198" s="62"/>
      <c r="R198" s="62"/>
      <c r="S198" s="62"/>
      <c r="T198" s="22">
        <v>365</v>
      </c>
      <c r="U198" s="1">
        <f>(B$149-B198)/7</f>
        <v>43</v>
      </c>
      <c r="V198" s="1">
        <f>(B$44-B198)/7</f>
        <v>58</v>
      </c>
      <c r="W198" s="1">
        <f>70-(B198-B$251)/7</f>
        <v>55</v>
      </c>
      <c r="X198" s="3">
        <f>-(B198-B$86)/7</f>
        <v>52</v>
      </c>
      <c r="Y198" s="3">
        <f>-(B198-B$100)/7</f>
        <v>50</v>
      </c>
      <c r="Z198" s="3">
        <f>-(B198-B$163)/7</f>
        <v>41</v>
      </c>
      <c r="AA198">
        <f t="shared" si="48"/>
        <v>358</v>
      </c>
      <c r="AB198" s="3">
        <f>AB183+(Y198-Y183)</f>
        <v>51</v>
      </c>
      <c r="AC198">
        <f t="shared" si="84"/>
        <v>338</v>
      </c>
    </row>
    <row r="199" spans="1:29" ht="12.75">
      <c r="A199" s="16">
        <f t="shared" si="95"/>
        <v>24.857142857142858</v>
      </c>
      <c r="B199" s="53">
        <f t="shared" si="96"/>
        <v>169</v>
      </c>
      <c r="C199" s="50">
        <f t="shared" si="97"/>
        <v>168</v>
      </c>
      <c r="D199" s="54">
        <f t="shared" si="98"/>
        <v>-168</v>
      </c>
      <c r="E199" s="50">
        <f t="shared" si="99"/>
        <v>-167</v>
      </c>
      <c r="G199" s="3">
        <v>3</v>
      </c>
      <c r="H199" s="4">
        <v>4</v>
      </c>
      <c r="I199" s="2"/>
      <c r="J199" s="50">
        <f t="shared" si="100"/>
        <v>147</v>
      </c>
      <c r="L199" s="204">
        <v>2</v>
      </c>
      <c r="M199" s="204"/>
      <c r="N199" s="2">
        <v>365</v>
      </c>
      <c r="O199" s="30">
        <v>365</v>
      </c>
      <c r="P199" s="30"/>
      <c r="Q199" s="30"/>
      <c r="R199" s="30"/>
      <c r="S199" s="30"/>
      <c r="T199" s="1">
        <v>365</v>
      </c>
      <c r="AA199">
        <f t="shared" si="48"/>
        <v>359</v>
      </c>
      <c r="AC199">
        <f t="shared" si="84"/>
        <v>339</v>
      </c>
    </row>
    <row r="200" spans="1:29" ht="12.75">
      <c r="A200" s="16">
        <f t="shared" si="95"/>
        <v>24.714285714285715</v>
      </c>
      <c r="B200" s="53">
        <f t="shared" si="96"/>
        <v>168</v>
      </c>
      <c r="C200" s="50">
        <f t="shared" si="97"/>
        <v>167</v>
      </c>
      <c r="D200" s="54">
        <f t="shared" si="98"/>
        <v>-167</v>
      </c>
      <c r="E200" s="50">
        <f t="shared" si="99"/>
        <v>-166</v>
      </c>
      <c r="G200" s="3">
        <v>4</v>
      </c>
      <c r="H200" s="4">
        <v>1</v>
      </c>
      <c r="I200" s="2"/>
      <c r="J200" s="50">
        <f t="shared" si="100"/>
        <v>148</v>
      </c>
      <c r="L200" s="204">
        <v>3</v>
      </c>
      <c r="M200" s="204"/>
      <c r="N200" s="2">
        <v>365</v>
      </c>
      <c r="O200" s="30">
        <v>365</v>
      </c>
      <c r="P200" s="30"/>
      <c r="Q200" s="30"/>
      <c r="R200" s="30"/>
      <c r="S200" s="30"/>
      <c r="T200" s="1">
        <v>365</v>
      </c>
      <c r="AA200">
        <f t="shared" si="48"/>
        <v>360</v>
      </c>
      <c r="AC200">
        <f t="shared" si="84"/>
        <v>340</v>
      </c>
    </row>
    <row r="201" spans="1:29" ht="13.5" thickBot="1">
      <c r="A201" s="16">
        <f t="shared" si="95"/>
        <v>24.571428571428573</v>
      </c>
      <c r="B201" s="53">
        <f t="shared" si="96"/>
        <v>167</v>
      </c>
      <c r="C201" s="50">
        <f t="shared" si="97"/>
        <v>166</v>
      </c>
      <c r="D201" s="54">
        <f t="shared" si="98"/>
        <v>-166</v>
      </c>
      <c r="E201" s="50">
        <f t="shared" si="99"/>
        <v>-165</v>
      </c>
      <c r="F201">
        <f>F205-1</f>
        <v>154</v>
      </c>
      <c r="G201" s="3">
        <v>1</v>
      </c>
      <c r="H201" s="4">
        <v>2</v>
      </c>
      <c r="I201" s="2"/>
      <c r="J201" s="50">
        <f t="shared" si="100"/>
        <v>149</v>
      </c>
      <c r="K201" s="5" t="s">
        <v>61</v>
      </c>
      <c r="L201" s="205">
        <v>4</v>
      </c>
      <c r="M201" s="205"/>
      <c r="N201" s="2" t="s">
        <v>62</v>
      </c>
      <c r="O201">
        <v>326</v>
      </c>
      <c r="T201" s="1">
        <v>349</v>
      </c>
      <c r="AA201">
        <f aca="true" t="shared" si="101" ref="AA201:AA264">AA200+1</f>
        <v>361</v>
      </c>
      <c r="AC201">
        <f t="shared" si="84"/>
        <v>341</v>
      </c>
    </row>
    <row r="202" spans="1:29" ht="12.75">
      <c r="A202" s="16">
        <f t="shared" si="95"/>
        <v>24.428571428571427</v>
      </c>
      <c r="B202" s="53">
        <f t="shared" si="96"/>
        <v>166</v>
      </c>
      <c r="C202" s="50">
        <f t="shared" si="97"/>
        <v>165</v>
      </c>
      <c r="D202" s="54">
        <f t="shared" si="98"/>
        <v>-165</v>
      </c>
      <c r="E202" s="50">
        <f t="shared" si="99"/>
        <v>-164</v>
      </c>
      <c r="G202" s="3">
        <v>2</v>
      </c>
      <c r="H202" s="4">
        <v>3</v>
      </c>
      <c r="I202" s="2"/>
      <c r="J202" s="50">
        <f t="shared" si="100"/>
        <v>150</v>
      </c>
      <c r="K202" s="63" t="s">
        <v>63</v>
      </c>
      <c r="L202" s="64"/>
      <c r="M202" s="64"/>
      <c r="N202" s="65" t="s">
        <v>64</v>
      </c>
      <c r="O202" s="67">
        <f>SUM(O197:O201)</f>
        <v>1421</v>
      </c>
      <c r="P202" s="67"/>
      <c r="Q202" s="67"/>
      <c r="R202" s="67"/>
      <c r="S202" s="67"/>
      <c r="T202" s="70" t="s">
        <v>65</v>
      </c>
      <c r="U202" s="70"/>
      <c r="V202" s="71"/>
      <c r="AA202">
        <f t="shared" si="101"/>
        <v>362</v>
      </c>
      <c r="AC202">
        <f t="shared" si="84"/>
        <v>342</v>
      </c>
    </row>
    <row r="203" spans="1:31" ht="12.75">
      <c r="A203" s="16">
        <f t="shared" si="95"/>
        <v>24.285714285714285</v>
      </c>
      <c r="B203" s="53">
        <f t="shared" si="96"/>
        <v>165</v>
      </c>
      <c r="C203" s="50">
        <f t="shared" si="97"/>
        <v>164</v>
      </c>
      <c r="D203" s="54">
        <f t="shared" si="98"/>
        <v>-164</v>
      </c>
      <c r="E203" s="50">
        <f t="shared" si="99"/>
        <v>-163</v>
      </c>
      <c r="G203" s="3">
        <v>3</v>
      </c>
      <c r="H203" s="4">
        <v>4</v>
      </c>
      <c r="I203" s="2"/>
      <c r="J203" s="50">
        <f t="shared" si="100"/>
        <v>151</v>
      </c>
      <c r="K203" s="72" t="s">
        <v>66</v>
      </c>
      <c r="L203" s="73"/>
      <c r="M203" s="74"/>
      <c r="N203" s="75"/>
      <c r="O203" s="76">
        <f>SUM(T197:T202)+1</f>
        <v>1475</v>
      </c>
      <c r="P203" s="76"/>
      <c r="Q203" s="76"/>
      <c r="R203" s="76"/>
      <c r="S203" s="76"/>
      <c r="T203" s="68" t="s">
        <v>67</v>
      </c>
      <c r="U203" s="68"/>
      <c r="V203" s="77"/>
      <c r="AA203">
        <f t="shared" si="101"/>
        <v>363</v>
      </c>
      <c r="AC203">
        <f t="shared" si="84"/>
        <v>343</v>
      </c>
      <c r="AD203">
        <v>49</v>
      </c>
      <c r="AE203">
        <v>21</v>
      </c>
    </row>
    <row r="204" spans="1:29" ht="12.75">
      <c r="A204" s="16">
        <f t="shared" si="95"/>
        <v>24.142857142857142</v>
      </c>
      <c r="B204" s="53">
        <f t="shared" si="96"/>
        <v>164</v>
      </c>
      <c r="C204" s="50">
        <f t="shared" si="97"/>
        <v>163</v>
      </c>
      <c r="D204" s="54">
        <f t="shared" si="98"/>
        <v>-163</v>
      </c>
      <c r="E204" s="50">
        <f t="shared" si="99"/>
        <v>-162</v>
      </c>
      <c r="G204" s="3">
        <v>4</v>
      </c>
      <c r="H204" s="4">
        <v>1</v>
      </c>
      <c r="I204" s="2"/>
      <c r="J204" s="50">
        <f t="shared" si="100"/>
        <v>152</v>
      </c>
      <c r="K204" s="78" t="s">
        <v>68</v>
      </c>
      <c r="L204" s="73">
        <f>31+28+31+30+31+30+31+25</f>
        <v>237</v>
      </c>
      <c r="M204" s="74" t="s">
        <v>69</v>
      </c>
      <c r="N204" s="75">
        <f>31+28+31+30+31+30+31+31+24</f>
        <v>267</v>
      </c>
      <c r="O204" s="31">
        <f>SUM(O197:O200)+L204</f>
        <v>1332</v>
      </c>
      <c r="P204" s="31"/>
      <c r="Q204" s="31"/>
      <c r="R204" s="31"/>
      <c r="S204" s="31"/>
      <c r="T204" s="79" t="s">
        <v>65</v>
      </c>
      <c r="U204" s="79"/>
      <c r="V204" s="80"/>
      <c r="AA204">
        <f t="shared" si="101"/>
        <v>364</v>
      </c>
      <c r="AC204">
        <f t="shared" si="84"/>
        <v>344</v>
      </c>
    </row>
    <row r="205" spans="1:29" ht="12.75">
      <c r="A205" s="20">
        <f t="shared" si="95"/>
        <v>24</v>
      </c>
      <c r="B205" s="57">
        <f t="shared" si="96"/>
        <v>163</v>
      </c>
      <c r="C205" s="58">
        <f t="shared" si="97"/>
        <v>162</v>
      </c>
      <c r="D205" s="59">
        <f t="shared" si="98"/>
        <v>-162</v>
      </c>
      <c r="E205" s="58">
        <f t="shared" si="99"/>
        <v>-161</v>
      </c>
      <c r="F205" s="27">
        <f>F209-1</f>
        <v>155</v>
      </c>
      <c r="G205" s="21">
        <v>1</v>
      </c>
      <c r="H205" s="6">
        <v>2</v>
      </c>
      <c r="I205" s="24"/>
      <c r="J205" s="58">
        <f t="shared" si="100"/>
        <v>153</v>
      </c>
      <c r="K205" s="81"/>
      <c r="L205" s="74"/>
      <c r="M205" s="74"/>
      <c r="N205" s="75"/>
      <c r="O205" s="82">
        <f>SUM(T197:T200)+N204+1</f>
        <v>1393</v>
      </c>
      <c r="P205" s="82"/>
      <c r="Q205" s="82"/>
      <c r="R205" s="82"/>
      <c r="S205" s="82"/>
      <c r="T205" s="79" t="s">
        <v>67</v>
      </c>
      <c r="U205" s="1">
        <f>(B$149-B205)/7</f>
        <v>44</v>
      </c>
      <c r="V205" s="83">
        <f>(B$44-B205)/7</f>
        <v>59</v>
      </c>
      <c r="W205" s="1">
        <f>70-(B205-B$251)/7</f>
        <v>56</v>
      </c>
      <c r="X205" s="3">
        <f>-(B205-B$86)/7</f>
        <v>53</v>
      </c>
      <c r="Y205" s="3">
        <f>-(B205-B$100)/7</f>
        <v>51</v>
      </c>
      <c r="Z205" s="3">
        <f>-(B205-B$163)/7</f>
        <v>42</v>
      </c>
      <c r="AA205">
        <f t="shared" si="101"/>
        <v>365</v>
      </c>
      <c r="AB205" s="3">
        <f>AB198+(Y205-Y198)</f>
        <v>52</v>
      </c>
      <c r="AC205">
        <f t="shared" si="84"/>
        <v>345</v>
      </c>
    </row>
    <row r="206" spans="1:29" ht="12.75">
      <c r="A206" s="16">
        <f t="shared" si="95"/>
        <v>23.857142857142858</v>
      </c>
      <c r="B206" s="53">
        <f t="shared" si="96"/>
        <v>162</v>
      </c>
      <c r="C206" s="50">
        <f t="shared" si="97"/>
        <v>161</v>
      </c>
      <c r="D206" s="54">
        <f t="shared" si="98"/>
        <v>-161</v>
      </c>
      <c r="E206" s="50">
        <f t="shared" si="99"/>
        <v>-160</v>
      </c>
      <c r="G206" s="3">
        <v>2</v>
      </c>
      <c r="H206" s="4">
        <v>3</v>
      </c>
      <c r="I206" s="2"/>
      <c r="J206" s="50">
        <f t="shared" si="100"/>
        <v>154</v>
      </c>
      <c r="K206" s="84" t="s">
        <v>70</v>
      </c>
      <c r="L206" s="74"/>
      <c r="M206" s="74"/>
      <c r="N206" s="75"/>
      <c r="O206" s="73"/>
      <c r="P206" s="73"/>
      <c r="Q206" s="73"/>
      <c r="R206" s="73"/>
      <c r="S206" s="73"/>
      <c r="T206" s="75"/>
      <c r="U206" s="85"/>
      <c r="V206" s="86"/>
      <c r="AA206">
        <f t="shared" si="101"/>
        <v>366</v>
      </c>
      <c r="AC206">
        <f t="shared" si="84"/>
        <v>346</v>
      </c>
    </row>
    <row r="207" spans="1:29" ht="12.75">
      <c r="A207" s="16">
        <f t="shared" si="95"/>
        <v>23.714285714285715</v>
      </c>
      <c r="B207" s="53">
        <f t="shared" si="96"/>
        <v>161</v>
      </c>
      <c r="C207" s="50">
        <f t="shared" si="97"/>
        <v>160</v>
      </c>
      <c r="D207" s="54">
        <f t="shared" si="98"/>
        <v>-160</v>
      </c>
      <c r="E207" s="50">
        <f t="shared" si="99"/>
        <v>-159</v>
      </c>
      <c r="G207" s="3">
        <v>3</v>
      </c>
      <c r="H207" s="4">
        <v>4</v>
      </c>
      <c r="I207" s="2"/>
      <c r="J207" s="50">
        <f t="shared" si="100"/>
        <v>155</v>
      </c>
      <c r="K207" s="87" t="s">
        <v>71</v>
      </c>
      <c r="L207" s="31">
        <f>SUM(O198:O200)+1</f>
        <v>1096</v>
      </c>
      <c r="M207" s="74" t="s">
        <v>69</v>
      </c>
      <c r="N207" s="75">
        <f>SUM(T197:T200)+1</f>
        <v>1126</v>
      </c>
      <c r="O207" s="31">
        <f>1250-L207</f>
        <v>154</v>
      </c>
      <c r="P207" s="31"/>
      <c r="Q207" s="31"/>
      <c r="R207" s="31"/>
      <c r="S207" s="31"/>
      <c r="T207" s="75">
        <f>1250-N207</f>
        <v>124</v>
      </c>
      <c r="U207" s="88">
        <f>31+28+31+30+31</f>
        <v>151</v>
      </c>
      <c r="V207" s="89">
        <f>31+28+31+30</f>
        <v>120</v>
      </c>
      <c r="AA207">
        <f t="shared" si="101"/>
        <v>367</v>
      </c>
      <c r="AC207">
        <f t="shared" si="84"/>
        <v>347</v>
      </c>
    </row>
    <row r="208" spans="1:29" ht="12.75">
      <c r="A208" s="16">
        <f t="shared" si="95"/>
        <v>23.571428571428573</v>
      </c>
      <c r="B208" s="53">
        <f t="shared" si="96"/>
        <v>160</v>
      </c>
      <c r="C208" s="50">
        <f t="shared" si="97"/>
        <v>159</v>
      </c>
      <c r="D208" s="54">
        <f t="shared" si="98"/>
        <v>-159</v>
      </c>
      <c r="E208" s="50">
        <f t="shared" si="99"/>
        <v>-158</v>
      </c>
      <c r="G208" s="3">
        <v>4</v>
      </c>
      <c r="H208" s="4">
        <v>1</v>
      </c>
      <c r="I208" s="2"/>
      <c r="J208" s="50">
        <f t="shared" si="100"/>
        <v>156</v>
      </c>
      <c r="K208" s="87" t="s">
        <v>72</v>
      </c>
      <c r="L208" s="31">
        <f>SUM(O198:O200)+1</f>
        <v>1096</v>
      </c>
      <c r="M208" s="74" t="s">
        <v>69</v>
      </c>
      <c r="N208" s="75">
        <f>SUM(T197:T200)+1</f>
        <v>1126</v>
      </c>
      <c r="O208" s="31">
        <f>1290-L208</f>
        <v>194</v>
      </c>
      <c r="P208" s="31"/>
      <c r="Q208" s="31"/>
      <c r="R208" s="31"/>
      <c r="S208" s="31"/>
      <c r="T208" s="75">
        <f>1290-N208</f>
        <v>164</v>
      </c>
      <c r="U208" s="88">
        <f>31+28+31+30+31+30</f>
        <v>181</v>
      </c>
      <c r="V208" s="89">
        <f>31+28+31+30+31</f>
        <v>151</v>
      </c>
      <c r="AA208">
        <f t="shared" si="101"/>
        <v>368</v>
      </c>
      <c r="AC208">
        <f t="shared" si="84"/>
        <v>348</v>
      </c>
    </row>
    <row r="209" spans="1:29" ht="12.75">
      <c r="A209" s="16">
        <f t="shared" si="95"/>
        <v>23.428571428571427</v>
      </c>
      <c r="B209" s="53">
        <f t="shared" si="96"/>
        <v>159</v>
      </c>
      <c r="C209" s="50">
        <f t="shared" si="97"/>
        <v>158</v>
      </c>
      <c r="D209" s="54">
        <f t="shared" si="98"/>
        <v>-158</v>
      </c>
      <c r="E209" s="50">
        <f t="shared" si="99"/>
        <v>-157</v>
      </c>
      <c r="F209">
        <f>F213-1</f>
        <v>156</v>
      </c>
      <c r="G209" s="3">
        <v>1</v>
      </c>
      <c r="H209" s="4">
        <v>2</v>
      </c>
      <c r="I209" s="2"/>
      <c r="J209" s="50">
        <f t="shared" si="100"/>
        <v>157</v>
      </c>
      <c r="K209" s="87" t="s">
        <v>73</v>
      </c>
      <c r="L209" s="31">
        <f>SUM(O197:O200)+1</f>
        <v>1096</v>
      </c>
      <c r="M209" s="74" t="s">
        <v>69</v>
      </c>
      <c r="N209" s="75">
        <f>SUM(T197:T200)+1</f>
        <v>1126</v>
      </c>
      <c r="O209" s="31">
        <f>1335-L209</f>
        <v>239</v>
      </c>
      <c r="P209" s="31"/>
      <c r="Q209" s="31"/>
      <c r="R209" s="31"/>
      <c r="S209" s="31"/>
      <c r="T209" s="75">
        <f>1335-N209</f>
        <v>209</v>
      </c>
      <c r="U209" s="88">
        <f>31+28+31+30+31+30+31</f>
        <v>212</v>
      </c>
      <c r="V209" s="89">
        <f>31+28+31+30+31+30</f>
        <v>181</v>
      </c>
      <c r="AA209">
        <f t="shared" si="101"/>
        <v>369</v>
      </c>
      <c r="AC209">
        <f t="shared" si="84"/>
        <v>349</v>
      </c>
    </row>
    <row r="210" spans="1:31" ht="12.75">
      <c r="A210" s="16">
        <f t="shared" si="95"/>
        <v>23.285714285714285</v>
      </c>
      <c r="B210" s="53">
        <f t="shared" si="96"/>
        <v>158</v>
      </c>
      <c r="C210" s="50">
        <f t="shared" si="97"/>
        <v>157</v>
      </c>
      <c r="D210" s="54">
        <f t="shared" si="98"/>
        <v>-157</v>
      </c>
      <c r="E210" s="50">
        <f t="shared" si="99"/>
        <v>-156</v>
      </c>
      <c r="G210" s="3">
        <v>2</v>
      </c>
      <c r="H210" s="4">
        <v>3</v>
      </c>
      <c r="I210" s="2"/>
      <c r="J210" s="50">
        <f t="shared" si="100"/>
        <v>158</v>
      </c>
      <c r="K210" s="92" t="s">
        <v>74</v>
      </c>
      <c r="L210" s="90"/>
      <c r="M210" s="90"/>
      <c r="N210" s="91"/>
      <c r="O210" s="90"/>
      <c r="P210" s="90"/>
      <c r="Q210" s="90"/>
      <c r="R210" s="90"/>
      <c r="S210" s="90"/>
      <c r="T210" s="91"/>
      <c r="U210" s="91"/>
      <c r="V210" s="86"/>
      <c r="AA210">
        <f t="shared" si="101"/>
        <v>370</v>
      </c>
      <c r="AC210">
        <f t="shared" si="84"/>
        <v>350</v>
      </c>
      <c r="AD210">
        <v>50</v>
      </c>
      <c r="AE210">
        <v>20</v>
      </c>
    </row>
    <row r="211" spans="1:29" ht="13.5" thickBot="1">
      <c r="A211" s="16">
        <f t="shared" si="95"/>
        <v>23.142857142857142</v>
      </c>
      <c r="B211" s="53">
        <f t="shared" si="96"/>
        <v>157</v>
      </c>
      <c r="C211" s="50">
        <f t="shared" si="97"/>
        <v>156</v>
      </c>
      <c r="D211" s="54">
        <f t="shared" si="98"/>
        <v>-156</v>
      </c>
      <c r="E211" s="50">
        <f t="shared" si="99"/>
        <v>-155</v>
      </c>
      <c r="G211" s="3">
        <v>3</v>
      </c>
      <c r="H211" s="4">
        <v>4</v>
      </c>
      <c r="I211" s="2"/>
      <c r="J211" s="50">
        <f t="shared" si="100"/>
        <v>159</v>
      </c>
      <c r="K211" s="93" t="s">
        <v>75</v>
      </c>
      <c r="L211" s="94"/>
      <c r="M211" s="94"/>
      <c r="N211" s="95"/>
      <c r="O211" s="94"/>
      <c r="P211" s="94"/>
      <c r="Q211" s="94"/>
      <c r="R211" s="94"/>
      <c r="S211" s="94"/>
      <c r="T211" s="95"/>
      <c r="U211" s="95"/>
      <c r="V211" s="96"/>
      <c r="AA211">
        <f t="shared" si="101"/>
        <v>371</v>
      </c>
      <c r="AC211">
        <f t="shared" si="84"/>
        <v>351</v>
      </c>
    </row>
    <row r="212" spans="1:29" ht="12.75">
      <c r="A212" s="20">
        <f t="shared" si="95"/>
        <v>23</v>
      </c>
      <c r="B212" s="57">
        <f t="shared" si="96"/>
        <v>156</v>
      </c>
      <c r="C212" s="58">
        <f t="shared" si="97"/>
        <v>155</v>
      </c>
      <c r="D212" s="59">
        <f t="shared" si="98"/>
        <v>-155</v>
      </c>
      <c r="E212" s="58">
        <f t="shared" si="99"/>
        <v>-154</v>
      </c>
      <c r="F212" s="27"/>
      <c r="G212" s="21">
        <v>4</v>
      </c>
      <c r="H212" s="6">
        <v>1</v>
      </c>
      <c r="I212" s="24"/>
      <c r="J212" s="58">
        <f t="shared" si="100"/>
        <v>160</v>
      </c>
      <c r="K212" s="27"/>
      <c r="L212" s="26"/>
      <c r="M212" s="26"/>
      <c r="N212" s="24"/>
      <c r="O212" s="27"/>
      <c r="P212" s="27"/>
      <c r="Q212" s="27"/>
      <c r="R212" s="27"/>
      <c r="S212" s="27"/>
      <c r="T212" s="24"/>
      <c r="U212" s="1">
        <f>(B$149-B212)/7</f>
        <v>45</v>
      </c>
      <c r="V212" s="1">
        <f>(B$44-B212)/7</f>
        <v>60</v>
      </c>
      <c r="W212" s="1">
        <f>70-(B212-B$251)/7</f>
        <v>57</v>
      </c>
      <c r="X212" s="3">
        <f>-(B212-B$86)/7</f>
        <v>54</v>
      </c>
      <c r="Y212" s="3">
        <f>-(B212-B$100)/7</f>
        <v>52</v>
      </c>
      <c r="Z212" s="3">
        <f>-(B212-B$163)/7</f>
        <v>43</v>
      </c>
      <c r="AA212">
        <f t="shared" si="101"/>
        <v>372</v>
      </c>
      <c r="AB212" s="3">
        <f>AB205+(Y212-Y205)</f>
        <v>53</v>
      </c>
      <c r="AC212">
        <f t="shared" si="84"/>
        <v>352</v>
      </c>
    </row>
    <row r="213" spans="1:29" ht="12.75">
      <c r="A213" s="16">
        <f t="shared" si="95"/>
        <v>22.857142857142858</v>
      </c>
      <c r="B213" s="53">
        <f t="shared" si="96"/>
        <v>155</v>
      </c>
      <c r="C213" s="50">
        <f t="shared" si="97"/>
        <v>154</v>
      </c>
      <c r="D213" s="54">
        <f t="shared" si="98"/>
        <v>-154</v>
      </c>
      <c r="E213" s="50">
        <f t="shared" si="99"/>
        <v>-153</v>
      </c>
      <c r="F213">
        <f>F217-1</f>
        <v>157</v>
      </c>
      <c r="G213" s="3">
        <v>1</v>
      </c>
      <c r="H213" s="4">
        <v>2</v>
      </c>
      <c r="I213" s="2"/>
      <c r="J213" s="50">
        <f t="shared" si="100"/>
        <v>161</v>
      </c>
      <c r="L213" s="8"/>
      <c r="M213" s="8"/>
      <c r="AA213">
        <f t="shared" si="101"/>
        <v>373</v>
      </c>
      <c r="AC213">
        <f t="shared" si="84"/>
        <v>353</v>
      </c>
    </row>
    <row r="214" spans="1:29" ht="12.75">
      <c r="A214" s="16">
        <f t="shared" si="95"/>
        <v>22.714285714285715</v>
      </c>
      <c r="B214" s="53">
        <f t="shared" si="96"/>
        <v>154</v>
      </c>
      <c r="C214" s="50">
        <f t="shared" si="97"/>
        <v>153</v>
      </c>
      <c r="D214" s="54">
        <f t="shared" si="98"/>
        <v>-153</v>
      </c>
      <c r="E214" s="50">
        <f t="shared" si="99"/>
        <v>-152</v>
      </c>
      <c r="G214" s="3">
        <v>2</v>
      </c>
      <c r="H214" s="4">
        <v>3</v>
      </c>
      <c r="I214" s="2"/>
      <c r="J214" s="50">
        <f t="shared" si="100"/>
        <v>162</v>
      </c>
      <c r="L214" s="8"/>
      <c r="M214" s="8"/>
      <c r="AA214">
        <f t="shared" si="101"/>
        <v>374</v>
      </c>
      <c r="AC214">
        <f t="shared" si="84"/>
        <v>354</v>
      </c>
    </row>
    <row r="215" spans="1:29" ht="12.75">
      <c r="A215" s="16">
        <f t="shared" si="95"/>
        <v>22.571428571428573</v>
      </c>
      <c r="B215" s="53">
        <f t="shared" si="96"/>
        <v>153</v>
      </c>
      <c r="C215" s="50">
        <f t="shared" si="97"/>
        <v>152</v>
      </c>
      <c r="D215" s="54">
        <f t="shared" si="98"/>
        <v>-152</v>
      </c>
      <c r="E215" s="50">
        <f t="shared" si="99"/>
        <v>-151</v>
      </c>
      <c r="G215" s="3">
        <v>3</v>
      </c>
      <c r="H215" s="4">
        <v>4</v>
      </c>
      <c r="I215" s="2"/>
      <c r="J215" s="50">
        <f t="shared" si="100"/>
        <v>163</v>
      </c>
      <c r="L215" s="8"/>
      <c r="M215" s="8"/>
      <c r="AA215">
        <f t="shared" si="101"/>
        <v>375</v>
      </c>
      <c r="AC215">
        <f aca="true" t="shared" si="102" ref="AC215:AC278">AC214+1</f>
        <v>355</v>
      </c>
    </row>
    <row r="216" spans="1:29" ht="12.75">
      <c r="A216" s="16">
        <f t="shared" si="95"/>
        <v>22.428571428571427</v>
      </c>
      <c r="B216" s="53">
        <f t="shared" si="96"/>
        <v>152</v>
      </c>
      <c r="C216" s="50">
        <f t="shared" si="97"/>
        <v>151</v>
      </c>
      <c r="D216" s="54">
        <f t="shared" si="98"/>
        <v>-151</v>
      </c>
      <c r="E216" s="50">
        <f t="shared" si="99"/>
        <v>-150</v>
      </c>
      <c r="G216" s="3">
        <v>4</v>
      </c>
      <c r="H216" s="4">
        <v>1</v>
      </c>
      <c r="I216" s="2"/>
      <c r="J216" s="50">
        <f t="shared" si="100"/>
        <v>164</v>
      </c>
      <c r="L216" s="8"/>
      <c r="M216" s="8"/>
      <c r="AA216">
        <f t="shared" si="101"/>
        <v>376</v>
      </c>
      <c r="AC216">
        <f t="shared" si="102"/>
        <v>356</v>
      </c>
    </row>
    <row r="217" spans="1:31" ht="12.75">
      <c r="A217" s="16">
        <f t="shared" si="95"/>
        <v>22.285714285714285</v>
      </c>
      <c r="B217" s="53">
        <f t="shared" si="96"/>
        <v>151</v>
      </c>
      <c r="C217" s="50">
        <f t="shared" si="97"/>
        <v>150</v>
      </c>
      <c r="D217" s="54">
        <f t="shared" si="98"/>
        <v>-150</v>
      </c>
      <c r="E217" s="50">
        <f t="shared" si="99"/>
        <v>-149</v>
      </c>
      <c r="F217">
        <f>F221-1</f>
        <v>158</v>
      </c>
      <c r="G217" s="3">
        <v>1</v>
      </c>
      <c r="H217" s="4">
        <v>2</v>
      </c>
      <c r="I217" s="2"/>
      <c r="J217" s="50">
        <f t="shared" si="100"/>
        <v>165</v>
      </c>
      <c r="L217" s="8"/>
      <c r="M217" s="8"/>
      <c r="AA217">
        <f t="shared" si="101"/>
        <v>377</v>
      </c>
      <c r="AC217">
        <f t="shared" si="102"/>
        <v>357</v>
      </c>
      <c r="AD217">
        <v>51</v>
      </c>
      <c r="AE217">
        <v>19</v>
      </c>
    </row>
    <row r="218" spans="1:29" ht="12.75">
      <c r="A218" s="16">
        <f t="shared" si="95"/>
        <v>22.142857142857142</v>
      </c>
      <c r="B218" s="53">
        <f t="shared" si="96"/>
        <v>150</v>
      </c>
      <c r="C218" s="50">
        <f t="shared" si="97"/>
        <v>149</v>
      </c>
      <c r="D218" s="54">
        <f t="shared" si="98"/>
        <v>-149</v>
      </c>
      <c r="E218" s="50">
        <f t="shared" si="99"/>
        <v>-148</v>
      </c>
      <c r="G218" s="3">
        <v>2</v>
      </c>
      <c r="H218" s="4">
        <v>3</v>
      </c>
      <c r="I218" s="2"/>
      <c r="J218" s="50">
        <f t="shared" si="100"/>
        <v>166</v>
      </c>
      <c r="L218" s="8"/>
      <c r="M218" s="8"/>
      <c r="AA218">
        <f t="shared" si="101"/>
        <v>378</v>
      </c>
      <c r="AC218">
        <f t="shared" si="102"/>
        <v>358</v>
      </c>
    </row>
    <row r="219" spans="1:29" ht="12.75">
      <c r="A219" s="20">
        <f t="shared" si="95"/>
        <v>22</v>
      </c>
      <c r="B219" s="57">
        <f t="shared" si="96"/>
        <v>149</v>
      </c>
      <c r="C219" s="58">
        <f t="shared" si="97"/>
        <v>148</v>
      </c>
      <c r="D219" s="59">
        <f t="shared" si="98"/>
        <v>-148</v>
      </c>
      <c r="E219" s="58">
        <f t="shared" si="99"/>
        <v>-147</v>
      </c>
      <c r="F219" s="27"/>
      <c r="G219" s="21">
        <v>3</v>
      </c>
      <c r="H219" s="6">
        <v>4</v>
      </c>
      <c r="I219" s="24"/>
      <c r="J219" s="58">
        <f t="shared" si="100"/>
        <v>167</v>
      </c>
      <c r="K219" s="27"/>
      <c r="L219" s="26"/>
      <c r="M219" s="26"/>
      <c r="N219" s="24"/>
      <c r="O219" s="27"/>
      <c r="P219" s="27"/>
      <c r="Q219" s="27"/>
      <c r="R219" s="27"/>
      <c r="S219" s="27"/>
      <c r="T219" s="24"/>
      <c r="U219" s="1">
        <f>(B$149-B219)/7</f>
        <v>46</v>
      </c>
      <c r="V219" s="1">
        <f>(B$44-B219)/7</f>
        <v>61</v>
      </c>
      <c r="W219" s="1">
        <f>70-(B219-B$251)/7</f>
        <v>58</v>
      </c>
      <c r="X219" s="3">
        <f>-(B219-B$86)/7</f>
        <v>55</v>
      </c>
      <c r="Y219" s="3">
        <f>-(B219-B$100)/7</f>
        <v>53</v>
      </c>
      <c r="Z219" s="3">
        <f>-(B219-B$163)/7</f>
        <v>44</v>
      </c>
      <c r="AA219">
        <f t="shared" si="101"/>
        <v>379</v>
      </c>
      <c r="AB219" s="3">
        <f>AB212+(Y219-Y212)</f>
        <v>54</v>
      </c>
      <c r="AC219">
        <f t="shared" si="102"/>
        <v>359</v>
      </c>
    </row>
    <row r="220" spans="1:29" ht="12.75">
      <c r="A220" s="16">
        <f t="shared" si="95"/>
        <v>21.857142857142858</v>
      </c>
      <c r="B220" s="53">
        <f t="shared" si="96"/>
        <v>148</v>
      </c>
      <c r="C220" s="50">
        <f t="shared" si="97"/>
        <v>147</v>
      </c>
      <c r="D220" s="54">
        <f t="shared" si="98"/>
        <v>-147</v>
      </c>
      <c r="E220" s="50">
        <f t="shared" si="99"/>
        <v>-146</v>
      </c>
      <c r="G220" s="3">
        <v>4</v>
      </c>
      <c r="H220" s="4">
        <v>1</v>
      </c>
      <c r="I220" s="2"/>
      <c r="J220" s="50">
        <f t="shared" si="100"/>
        <v>168</v>
      </c>
      <c r="L220" s="8"/>
      <c r="M220" s="8"/>
      <c r="AA220">
        <f t="shared" si="101"/>
        <v>380</v>
      </c>
      <c r="AC220">
        <f t="shared" si="102"/>
        <v>360</v>
      </c>
    </row>
    <row r="221" spans="1:29" ht="12.75">
      <c r="A221" s="16">
        <f t="shared" si="95"/>
        <v>21.714285714285715</v>
      </c>
      <c r="B221" s="53">
        <f t="shared" si="96"/>
        <v>147</v>
      </c>
      <c r="C221" s="50">
        <f t="shared" si="97"/>
        <v>146</v>
      </c>
      <c r="D221" s="54">
        <f t="shared" si="98"/>
        <v>-146</v>
      </c>
      <c r="E221" s="50">
        <f t="shared" si="99"/>
        <v>-145</v>
      </c>
      <c r="F221">
        <f>F225-1</f>
        <v>159</v>
      </c>
      <c r="G221" s="3">
        <v>1</v>
      </c>
      <c r="H221" s="4">
        <v>2</v>
      </c>
      <c r="I221" s="2"/>
      <c r="J221" s="50">
        <f t="shared" si="100"/>
        <v>169</v>
      </c>
      <c r="L221" s="8"/>
      <c r="M221" s="8"/>
      <c r="AA221">
        <f t="shared" si="101"/>
        <v>381</v>
      </c>
      <c r="AC221">
        <f t="shared" si="102"/>
        <v>361</v>
      </c>
    </row>
    <row r="222" spans="1:29" ht="12.75">
      <c r="A222" s="16">
        <f t="shared" si="95"/>
        <v>21.571428571428573</v>
      </c>
      <c r="B222" s="53">
        <f t="shared" si="96"/>
        <v>146</v>
      </c>
      <c r="C222" s="50">
        <f t="shared" si="97"/>
        <v>145</v>
      </c>
      <c r="D222" s="54">
        <f t="shared" si="98"/>
        <v>-145</v>
      </c>
      <c r="E222" s="50">
        <f t="shared" si="99"/>
        <v>-144</v>
      </c>
      <c r="G222" s="3">
        <v>2</v>
      </c>
      <c r="H222" s="4">
        <v>3</v>
      </c>
      <c r="I222" s="2"/>
      <c r="J222" s="50">
        <f t="shared" si="100"/>
        <v>170</v>
      </c>
      <c r="L222" s="8"/>
      <c r="M222" s="8"/>
      <c r="AA222">
        <f t="shared" si="101"/>
        <v>382</v>
      </c>
      <c r="AC222">
        <f t="shared" si="102"/>
        <v>362</v>
      </c>
    </row>
    <row r="223" spans="1:29" ht="12.75">
      <c r="A223" s="16">
        <f t="shared" si="95"/>
        <v>21.428571428571427</v>
      </c>
      <c r="B223" s="53">
        <f t="shared" si="96"/>
        <v>145</v>
      </c>
      <c r="C223" s="50">
        <f t="shared" si="97"/>
        <v>144</v>
      </c>
      <c r="D223" s="54">
        <f t="shared" si="98"/>
        <v>-144</v>
      </c>
      <c r="E223" s="50">
        <f t="shared" si="99"/>
        <v>-143</v>
      </c>
      <c r="G223" s="3">
        <v>3</v>
      </c>
      <c r="H223" s="4">
        <v>4</v>
      </c>
      <c r="I223" s="2"/>
      <c r="J223" s="50">
        <f t="shared" si="100"/>
        <v>171</v>
      </c>
      <c r="L223" s="8"/>
      <c r="M223" s="8"/>
      <c r="AA223">
        <f t="shared" si="101"/>
        <v>383</v>
      </c>
      <c r="AC223">
        <f t="shared" si="102"/>
        <v>363</v>
      </c>
    </row>
    <row r="224" spans="1:31" ht="12.75">
      <c r="A224" s="16">
        <f t="shared" si="95"/>
        <v>21.285714285714285</v>
      </c>
      <c r="B224" s="53">
        <f t="shared" si="96"/>
        <v>144</v>
      </c>
      <c r="C224" s="50">
        <f t="shared" si="97"/>
        <v>143</v>
      </c>
      <c r="D224" s="54">
        <f t="shared" si="98"/>
        <v>-143</v>
      </c>
      <c r="E224" s="50">
        <f t="shared" si="99"/>
        <v>-142</v>
      </c>
      <c r="G224" s="3">
        <v>4</v>
      </c>
      <c r="H224" s="4">
        <v>1</v>
      </c>
      <c r="I224" s="2"/>
      <c r="J224" s="50">
        <f t="shared" si="100"/>
        <v>172</v>
      </c>
      <c r="L224" s="8"/>
      <c r="M224" s="8"/>
      <c r="AA224">
        <f t="shared" si="101"/>
        <v>384</v>
      </c>
      <c r="AC224">
        <f t="shared" si="102"/>
        <v>364</v>
      </c>
      <c r="AD224">
        <v>52</v>
      </c>
      <c r="AE224">
        <v>18</v>
      </c>
    </row>
    <row r="225" spans="1:29" ht="12.75">
      <c r="A225" s="16">
        <f t="shared" si="95"/>
        <v>21.142857142857142</v>
      </c>
      <c r="B225" s="53">
        <f t="shared" si="96"/>
        <v>143</v>
      </c>
      <c r="C225" s="50">
        <f t="shared" si="97"/>
        <v>142</v>
      </c>
      <c r="D225" s="54">
        <f t="shared" si="98"/>
        <v>-142</v>
      </c>
      <c r="E225" s="50">
        <f t="shared" si="99"/>
        <v>-141</v>
      </c>
      <c r="F225">
        <f>F229-1</f>
        <v>160</v>
      </c>
      <c r="G225" s="3">
        <v>1</v>
      </c>
      <c r="H225" s="4">
        <v>2</v>
      </c>
      <c r="I225" s="2"/>
      <c r="J225" s="50">
        <f t="shared" si="100"/>
        <v>173</v>
      </c>
      <c r="L225" s="8"/>
      <c r="M225" s="8"/>
      <c r="AA225">
        <f t="shared" si="101"/>
        <v>385</v>
      </c>
      <c r="AC225">
        <f t="shared" si="102"/>
        <v>365</v>
      </c>
    </row>
    <row r="226" spans="1:29" ht="12.75">
      <c r="A226" s="20">
        <f t="shared" si="95"/>
        <v>21</v>
      </c>
      <c r="B226" s="57">
        <f t="shared" si="96"/>
        <v>142</v>
      </c>
      <c r="C226" s="58">
        <f t="shared" si="97"/>
        <v>141</v>
      </c>
      <c r="D226" s="59">
        <f t="shared" si="98"/>
        <v>-141</v>
      </c>
      <c r="E226" s="58">
        <f t="shared" si="99"/>
        <v>-140</v>
      </c>
      <c r="F226" s="27"/>
      <c r="G226" s="21">
        <v>2</v>
      </c>
      <c r="H226" s="6">
        <v>3</v>
      </c>
      <c r="I226" s="24"/>
      <c r="J226" s="58">
        <f t="shared" si="100"/>
        <v>174</v>
      </c>
      <c r="K226" s="27"/>
      <c r="L226" s="203" t="s">
        <v>14</v>
      </c>
      <c r="M226" s="203"/>
      <c r="N226" s="24"/>
      <c r="O226" s="27"/>
      <c r="P226" s="27"/>
      <c r="Q226" s="27"/>
      <c r="R226" s="27"/>
      <c r="S226" s="27"/>
      <c r="T226" s="24"/>
      <c r="U226" s="1">
        <f>(B$149-B226)/7</f>
        <v>47</v>
      </c>
      <c r="V226" s="1">
        <f>(B$44-B226)/7</f>
        <v>62</v>
      </c>
      <c r="W226" s="1">
        <f>70-(B226-B$251)/7</f>
        <v>59</v>
      </c>
      <c r="X226" s="3">
        <f>-(B226-B$86)/7</f>
        <v>56</v>
      </c>
      <c r="Y226" s="3">
        <f>-(B226-B$100)/7</f>
        <v>54</v>
      </c>
      <c r="Z226" s="3">
        <f>-(B226-B$163)/7</f>
        <v>45</v>
      </c>
      <c r="AA226">
        <f t="shared" si="101"/>
        <v>386</v>
      </c>
      <c r="AB226" s="3">
        <f>AB219+(Y226-Y219)</f>
        <v>55</v>
      </c>
      <c r="AC226">
        <f t="shared" si="102"/>
        <v>366</v>
      </c>
    </row>
    <row r="227" spans="1:29" ht="12.75">
      <c r="A227" s="16">
        <f t="shared" si="95"/>
        <v>20.857142857142858</v>
      </c>
      <c r="B227" s="53">
        <f t="shared" si="96"/>
        <v>141</v>
      </c>
      <c r="C227" s="50">
        <f t="shared" si="97"/>
        <v>140</v>
      </c>
      <c r="D227" s="54">
        <f t="shared" si="98"/>
        <v>-140</v>
      </c>
      <c r="E227" s="50">
        <f t="shared" si="99"/>
        <v>-139</v>
      </c>
      <c r="G227" s="3">
        <v>3</v>
      </c>
      <c r="H227" s="4">
        <v>4</v>
      </c>
      <c r="I227" s="47"/>
      <c r="J227" s="50">
        <f t="shared" si="100"/>
        <v>175</v>
      </c>
      <c r="L227" s="192" t="s">
        <v>76</v>
      </c>
      <c r="M227" s="192"/>
      <c r="AA227">
        <f t="shared" si="101"/>
        <v>387</v>
      </c>
      <c r="AC227">
        <f t="shared" si="102"/>
        <v>367</v>
      </c>
    </row>
    <row r="228" spans="1:29" ht="12.75">
      <c r="A228" s="16">
        <f t="shared" si="95"/>
        <v>20.714285714285715</v>
      </c>
      <c r="B228" s="53">
        <f t="shared" si="96"/>
        <v>140</v>
      </c>
      <c r="C228" s="50">
        <f t="shared" si="97"/>
        <v>139</v>
      </c>
      <c r="D228" s="54">
        <f t="shared" si="98"/>
        <v>-139</v>
      </c>
      <c r="E228" s="50">
        <f t="shared" si="99"/>
        <v>-138</v>
      </c>
      <c r="G228" s="3">
        <v>4</v>
      </c>
      <c r="H228" s="4">
        <v>1</v>
      </c>
      <c r="J228" s="50">
        <f t="shared" si="100"/>
        <v>176</v>
      </c>
      <c r="L228" s="203" t="s">
        <v>53</v>
      </c>
      <c r="M228" s="203"/>
      <c r="AA228">
        <f t="shared" si="101"/>
        <v>388</v>
      </c>
      <c r="AC228">
        <f t="shared" si="102"/>
        <v>368</v>
      </c>
    </row>
    <row r="229" spans="1:29" ht="12.75">
      <c r="A229" s="16">
        <f t="shared" si="95"/>
        <v>20.571428571428573</v>
      </c>
      <c r="B229" s="53">
        <f t="shared" si="96"/>
        <v>139</v>
      </c>
      <c r="C229" s="50">
        <f t="shared" si="97"/>
        <v>138</v>
      </c>
      <c r="D229" s="54">
        <f t="shared" si="98"/>
        <v>-138</v>
      </c>
      <c r="E229" s="50">
        <f t="shared" si="99"/>
        <v>-137</v>
      </c>
      <c r="F229">
        <f>F233-1</f>
        <v>161</v>
      </c>
      <c r="G229" s="3">
        <v>1</v>
      </c>
      <c r="H229" s="4">
        <v>2</v>
      </c>
      <c r="I229" s="203" t="s">
        <v>14</v>
      </c>
      <c r="J229" s="203"/>
      <c r="L229" s="212" t="s">
        <v>34</v>
      </c>
      <c r="M229" s="212"/>
      <c r="AA229">
        <f t="shared" si="101"/>
        <v>389</v>
      </c>
      <c r="AC229">
        <f t="shared" si="102"/>
        <v>369</v>
      </c>
    </row>
    <row r="230" spans="1:29" ht="12.75">
      <c r="A230" s="16">
        <f t="shared" si="95"/>
        <v>20.428571428571427</v>
      </c>
      <c r="B230" s="53">
        <f t="shared" si="96"/>
        <v>138</v>
      </c>
      <c r="C230" s="50">
        <f t="shared" si="97"/>
        <v>137</v>
      </c>
      <c r="D230" s="54">
        <f t="shared" si="98"/>
        <v>-137</v>
      </c>
      <c r="E230" s="50">
        <f t="shared" si="99"/>
        <v>-136</v>
      </c>
      <c r="G230" s="3">
        <v>2</v>
      </c>
      <c r="H230" s="4">
        <v>3</v>
      </c>
      <c r="I230" s="192" t="s">
        <v>77</v>
      </c>
      <c r="J230" s="192"/>
      <c r="L230" s="206">
        <v>1</v>
      </c>
      <c r="M230" s="206"/>
      <c r="AA230">
        <f t="shared" si="101"/>
        <v>390</v>
      </c>
      <c r="AC230">
        <f t="shared" si="102"/>
        <v>370</v>
      </c>
    </row>
    <row r="231" spans="1:31" ht="12.75">
      <c r="A231" s="16">
        <f t="shared" si="95"/>
        <v>20.285714285714285</v>
      </c>
      <c r="B231" s="53">
        <f t="shared" si="96"/>
        <v>137</v>
      </c>
      <c r="C231" s="50">
        <f t="shared" si="97"/>
        <v>136</v>
      </c>
      <c r="D231" s="54">
        <f t="shared" si="98"/>
        <v>-136</v>
      </c>
      <c r="E231" s="50">
        <f t="shared" si="99"/>
        <v>-135</v>
      </c>
      <c r="G231" s="3">
        <v>3</v>
      </c>
      <c r="H231" s="4">
        <v>4</v>
      </c>
      <c r="I231" s="203" t="s">
        <v>78</v>
      </c>
      <c r="J231" s="203"/>
      <c r="L231" s="206">
        <v>2</v>
      </c>
      <c r="M231" s="206"/>
      <c r="AA231">
        <f t="shared" si="101"/>
        <v>391</v>
      </c>
      <c r="AC231">
        <f t="shared" si="102"/>
        <v>371</v>
      </c>
      <c r="AD231">
        <v>53</v>
      </c>
      <c r="AE231">
        <v>17</v>
      </c>
    </row>
    <row r="232" spans="1:29" ht="12.75">
      <c r="A232" s="16">
        <f t="shared" si="95"/>
        <v>20.142857142857142</v>
      </c>
      <c r="B232" s="53">
        <f t="shared" si="96"/>
        <v>136</v>
      </c>
      <c r="C232" s="50">
        <f t="shared" si="97"/>
        <v>135</v>
      </c>
      <c r="D232" s="54">
        <f t="shared" si="98"/>
        <v>-135</v>
      </c>
      <c r="E232" s="50">
        <f t="shared" si="99"/>
        <v>-134</v>
      </c>
      <c r="G232" s="3">
        <v>4</v>
      </c>
      <c r="H232" s="4">
        <v>1</v>
      </c>
      <c r="I232" s="211" t="s">
        <v>34</v>
      </c>
      <c r="J232" s="211"/>
      <c r="K232" t="s">
        <v>79</v>
      </c>
      <c r="L232" s="206">
        <f>L233-1</f>
        <v>3</v>
      </c>
      <c r="M232" s="206"/>
      <c r="AA232">
        <f t="shared" si="101"/>
        <v>392</v>
      </c>
      <c r="AC232">
        <f t="shared" si="102"/>
        <v>372</v>
      </c>
    </row>
    <row r="233" spans="1:29" ht="12.75">
      <c r="A233" s="20">
        <f t="shared" si="95"/>
        <v>20</v>
      </c>
      <c r="B233" s="57">
        <f t="shared" si="96"/>
        <v>135</v>
      </c>
      <c r="C233" s="58">
        <f t="shared" si="97"/>
        <v>134</v>
      </c>
      <c r="D233" s="59">
        <f t="shared" si="98"/>
        <v>-134</v>
      </c>
      <c r="E233" s="58">
        <f t="shared" si="99"/>
        <v>-133</v>
      </c>
      <c r="F233" s="27">
        <f>F237-1</f>
        <v>162</v>
      </c>
      <c r="G233" s="21">
        <v>1</v>
      </c>
      <c r="H233" s="6">
        <v>2</v>
      </c>
      <c r="I233" s="209">
        <v>1</v>
      </c>
      <c r="J233" s="209"/>
      <c r="K233" s="27" t="s">
        <v>80</v>
      </c>
      <c r="L233" s="210">
        <v>4</v>
      </c>
      <c r="M233" s="210"/>
      <c r="N233" s="24"/>
      <c r="O233" s="27"/>
      <c r="P233" s="27"/>
      <c r="Q233" s="27"/>
      <c r="R233" s="27"/>
      <c r="S233" s="27"/>
      <c r="T233" s="24"/>
      <c r="U233" s="1">
        <f>(B$149-B233)/7</f>
        <v>48</v>
      </c>
      <c r="V233" s="1">
        <f>(B$44-B233)/7</f>
        <v>63</v>
      </c>
      <c r="W233" s="1">
        <f>70-(B233-B$251)/7</f>
        <v>60</v>
      </c>
      <c r="X233" s="3">
        <f>-(B233-B$86)/7</f>
        <v>57</v>
      </c>
      <c r="Y233" s="3">
        <f>-(B233-B$100)/7</f>
        <v>55</v>
      </c>
      <c r="Z233" s="3">
        <f>-(B233-B$163)/7</f>
        <v>46</v>
      </c>
      <c r="AA233">
        <f t="shared" si="101"/>
        <v>393</v>
      </c>
      <c r="AB233" s="3">
        <f>AB226+(Y233-Y226)</f>
        <v>56</v>
      </c>
      <c r="AC233">
        <f t="shared" si="102"/>
        <v>373</v>
      </c>
    </row>
    <row r="234" spans="1:29" ht="12.75">
      <c r="A234" s="16">
        <f t="shared" si="95"/>
        <v>19.857142857142858</v>
      </c>
      <c r="B234" s="53">
        <f t="shared" si="96"/>
        <v>134</v>
      </c>
      <c r="C234" s="50">
        <f t="shared" si="97"/>
        <v>133</v>
      </c>
      <c r="D234" s="54">
        <f t="shared" si="98"/>
        <v>-133</v>
      </c>
      <c r="E234" s="50">
        <f t="shared" si="99"/>
        <v>-132</v>
      </c>
      <c r="G234" s="3">
        <v>2</v>
      </c>
      <c r="H234" s="4">
        <v>3</v>
      </c>
      <c r="I234" s="206">
        <f>I233+1</f>
        <v>2</v>
      </c>
      <c r="J234" s="206"/>
      <c r="L234" s="206">
        <f>L233+1</f>
        <v>5</v>
      </c>
      <c r="M234" s="206"/>
      <c r="AA234">
        <f t="shared" si="101"/>
        <v>394</v>
      </c>
      <c r="AC234">
        <f t="shared" si="102"/>
        <v>374</v>
      </c>
    </row>
    <row r="235" spans="1:29" ht="12.75">
      <c r="A235" s="16">
        <f t="shared" si="95"/>
        <v>19.714285714285715</v>
      </c>
      <c r="B235" s="53">
        <f t="shared" si="96"/>
        <v>133</v>
      </c>
      <c r="C235" s="50">
        <f t="shared" si="97"/>
        <v>132</v>
      </c>
      <c r="D235" s="54">
        <f t="shared" si="98"/>
        <v>-132</v>
      </c>
      <c r="E235" s="50">
        <f t="shared" si="99"/>
        <v>-131</v>
      </c>
      <c r="G235" s="3">
        <v>3</v>
      </c>
      <c r="H235" s="4">
        <v>4</v>
      </c>
      <c r="I235" s="206">
        <f>I234+1</f>
        <v>3</v>
      </c>
      <c r="J235" s="206"/>
      <c r="L235" s="206">
        <f>L234+1</f>
        <v>6</v>
      </c>
      <c r="M235" s="206"/>
      <c r="AA235">
        <f t="shared" si="101"/>
        <v>395</v>
      </c>
      <c r="AC235">
        <f t="shared" si="102"/>
        <v>375</v>
      </c>
    </row>
    <row r="236" spans="1:29" ht="12.75">
      <c r="A236" s="16">
        <f t="shared" si="95"/>
        <v>19.571428571428573</v>
      </c>
      <c r="B236" s="53">
        <f t="shared" si="96"/>
        <v>132</v>
      </c>
      <c r="C236" s="50">
        <f t="shared" si="97"/>
        <v>131</v>
      </c>
      <c r="D236" s="54">
        <f t="shared" si="98"/>
        <v>-131</v>
      </c>
      <c r="E236" s="50">
        <f t="shared" si="99"/>
        <v>-130</v>
      </c>
      <c r="G236" s="3">
        <v>4</v>
      </c>
      <c r="H236" s="4">
        <v>1</v>
      </c>
      <c r="I236" s="206">
        <f>I235+1</f>
        <v>4</v>
      </c>
      <c r="J236" s="206"/>
      <c r="L236" s="206">
        <f>L235+1</f>
        <v>7</v>
      </c>
      <c r="M236" s="206"/>
      <c r="AA236">
        <f t="shared" si="101"/>
        <v>396</v>
      </c>
      <c r="AC236">
        <f t="shared" si="102"/>
        <v>376</v>
      </c>
    </row>
    <row r="237" spans="1:29" ht="12.75">
      <c r="A237" s="16">
        <f t="shared" si="95"/>
        <v>19.428571428571427</v>
      </c>
      <c r="B237" s="97">
        <f>($F$253-$F237)*4+B$253</f>
        <v>131</v>
      </c>
      <c r="C237" s="98">
        <f>($F$253-$F237)*4+C$253</f>
        <v>130</v>
      </c>
      <c r="D237" s="97">
        <f>-($F$253-$F237)*4+D$253</f>
        <v>-130</v>
      </c>
      <c r="E237" s="98">
        <f>-($F$253-$F237)*4+E$253</f>
        <v>-129</v>
      </c>
      <c r="F237" s="17">
        <v>163</v>
      </c>
      <c r="G237" s="3">
        <v>1</v>
      </c>
      <c r="H237" s="4">
        <v>2</v>
      </c>
      <c r="I237" s="206">
        <f>I236+1</f>
        <v>5</v>
      </c>
      <c r="J237" s="206"/>
      <c r="L237" s="206">
        <f>L236+1</f>
        <v>8</v>
      </c>
      <c r="M237" s="206"/>
      <c r="AA237">
        <f t="shared" si="101"/>
        <v>397</v>
      </c>
      <c r="AC237">
        <f t="shared" si="102"/>
        <v>377</v>
      </c>
    </row>
    <row r="238" spans="2:13" ht="12.75">
      <c r="B238" s="33"/>
      <c r="C238" s="32"/>
      <c r="D238" s="33"/>
      <c r="E238" s="32"/>
      <c r="I238" s="2"/>
      <c r="J238" s="2"/>
      <c r="L238" s="8"/>
      <c r="M238" s="8"/>
    </row>
    <row r="239" spans="1:22" ht="12.75" customHeight="1">
      <c r="A239" s="39" t="s">
        <v>39</v>
      </c>
      <c r="B239" s="39"/>
      <c r="C239" s="39"/>
      <c r="D239" s="39"/>
      <c r="E239" s="39"/>
      <c r="F239" s="39"/>
      <c r="G239" s="39"/>
      <c r="H239" s="39"/>
      <c r="I239" s="39"/>
      <c r="J239" s="39"/>
      <c r="K239" s="39"/>
      <c r="L239" s="39"/>
      <c r="M239" s="39"/>
      <c r="N239" s="39"/>
      <c r="O239" s="39"/>
      <c r="P239" s="39"/>
      <c r="Q239" s="39"/>
      <c r="R239" s="39"/>
      <c r="S239" s="39"/>
      <c r="T239" s="39"/>
      <c r="U239" s="39"/>
      <c r="V239" s="39"/>
    </row>
    <row r="240" spans="1:16" ht="12.75" customHeight="1">
      <c r="A240" s="32"/>
      <c r="B240" s="33"/>
      <c r="C240" s="32"/>
      <c r="D240" s="33"/>
      <c r="E240" s="32"/>
      <c r="I240" s="2"/>
      <c r="J240" s="2"/>
      <c r="L240" s="8"/>
      <c r="M240" s="8"/>
      <c r="P240" s="207" t="s">
        <v>81</v>
      </c>
    </row>
    <row r="241" spans="1:29" ht="12.75">
      <c r="A241" s="16">
        <f aca="true" t="shared" si="103" ref="A241:A272">(5+B241)/7</f>
        <v>11.428571428571429</v>
      </c>
      <c r="B241" s="53">
        <f aca="true" t="shared" si="104" ref="B241:C244">B242+1</f>
        <v>75</v>
      </c>
      <c r="C241" s="50">
        <f t="shared" si="104"/>
        <v>74</v>
      </c>
      <c r="D241" s="54">
        <f aca="true" t="shared" si="105" ref="D241:E244">D242-1</f>
        <v>-74</v>
      </c>
      <c r="E241" s="50">
        <f t="shared" si="105"/>
        <v>-73</v>
      </c>
      <c r="F241">
        <f>F245-1</f>
        <v>177</v>
      </c>
      <c r="G241" s="3">
        <v>1</v>
      </c>
      <c r="H241" s="4">
        <v>2</v>
      </c>
      <c r="I241" s="208">
        <f>I237+(B237-B241)</f>
        <v>61</v>
      </c>
      <c r="J241" s="208"/>
      <c r="L241" s="8"/>
      <c r="M241" s="8"/>
      <c r="P241" s="207"/>
      <c r="AA241">
        <f>AA237+(-B241+B237)</f>
        <v>453</v>
      </c>
      <c r="AC241">
        <f>AC237+(-$B241+$B237)</f>
        <v>433</v>
      </c>
    </row>
    <row r="242" spans="1:31" ht="12.75">
      <c r="A242" s="16">
        <f t="shared" si="103"/>
        <v>11.285714285714286</v>
      </c>
      <c r="B242" s="53">
        <f t="shared" si="104"/>
        <v>74</v>
      </c>
      <c r="C242" s="50">
        <f t="shared" si="104"/>
        <v>73</v>
      </c>
      <c r="D242" s="54">
        <f t="shared" si="105"/>
        <v>-73</v>
      </c>
      <c r="E242" s="50">
        <f t="shared" si="105"/>
        <v>-72</v>
      </c>
      <c r="G242" s="3">
        <v>2</v>
      </c>
      <c r="H242" s="4">
        <v>3</v>
      </c>
      <c r="I242" s="2">
        <f>I241+1</f>
        <v>62</v>
      </c>
      <c r="J242" s="4" t="s">
        <v>34</v>
      </c>
      <c r="K242" t="s">
        <v>82</v>
      </c>
      <c r="L242" s="8"/>
      <c r="M242" s="8"/>
      <c r="P242" s="207"/>
      <c r="AA242">
        <f t="shared" si="101"/>
        <v>454</v>
      </c>
      <c r="AC242" s="102">
        <f t="shared" si="102"/>
        <v>434</v>
      </c>
      <c r="AD242">
        <v>62</v>
      </c>
      <c r="AE242">
        <v>8</v>
      </c>
    </row>
    <row r="243" spans="1:29" ht="12.75">
      <c r="A243" s="16">
        <f t="shared" si="103"/>
        <v>11.142857142857142</v>
      </c>
      <c r="B243" s="53">
        <f t="shared" si="104"/>
        <v>73</v>
      </c>
      <c r="C243" s="50">
        <f t="shared" si="104"/>
        <v>72</v>
      </c>
      <c r="D243" s="54">
        <f t="shared" si="105"/>
        <v>-72</v>
      </c>
      <c r="E243" s="50">
        <f t="shared" si="105"/>
        <v>-71</v>
      </c>
      <c r="G243" s="3">
        <v>3</v>
      </c>
      <c r="H243" s="4">
        <v>4</v>
      </c>
      <c r="I243" s="2"/>
      <c r="J243" s="2">
        <v>1</v>
      </c>
      <c r="L243" s="8"/>
      <c r="M243" s="8"/>
      <c r="P243" s="207"/>
      <c r="AA243">
        <f t="shared" si="101"/>
        <v>455</v>
      </c>
      <c r="AC243">
        <f t="shared" si="102"/>
        <v>435</v>
      </c>
    </row>
    <row r="244" spans="1:29" ht="12.75">
      <c r="A244" s="20">
        <f t="shared" si="103"/>
        <v>11</v>
      </c>
      <c r="B244" s="57">
        <f t="shared" si="104"/>
        <v>72</v>
      </c>
      <c r="C244" s="58">
        <f t="shared" si="104"/>
        <v>71</v>
      </c>
      <c r="D244" s="59">
        <f t="shared" si="105"/>
        <v>-71</v>
      </c>
      <c r="E244" s="58">
        <f t="shared" si="105"/>
        <v>-70</v>
      </c>
      <c r="F244" s="27"/>
      <c r="G244" s="21">
        <v>4</v>
      </c>
      <c r="H244" s="6">
        <v>1</v>
      </c>
      <c r="I244" s="24"/>
      <c r="J244" s="24">
        <f aca="true" t="shared" si="106" ref="J244:J265">J243+1</f>
        <v>2</v>
      </c>
      <c r="K244" s="21" t="s">
        <v>83</v>
      </c>
      <c r="L244" s="26" t="s">
        <v>34</v>
      </c>
      <c r="M244" s="26"/>
      <c r="N244" s="24"/>
      <c r="O244" s="27"/>
      <c r="P244" s="207"/>
      <c r="Q244" s="27"/>
      <c r="R244" s="27"/>
      <c r="S244" s="27"/>
      <c r="T244" s="24"/>
      <c r="U244" s="1">
        <f>(B$149-B244)/7</f>
        <v>57</v>
      </c>
      <c r="V244" s="1">
        <f>(B$44-B244)/7</f>
        <v>72</v>
      </c>
      <c r="W244" s="99">
        <f>70-(B244-B$251)/7</f>
        <v>69</v>
      </c>
      <c r="X244" s="3">
        <f>-(B244-B$86)/7</f>
        <v>66</v>
      </c>
      <c r="Y244" s="3">
        <f>-(B244-B$100)/7</f>
        <v>64</v>
      </c>
      <c r="Z244" s="3">
        <f>-(B244-B$163)/7</f>
        <v>55</v>
      </c>
      <c r="AA244">
        <f t="shared" si="101"/>
        <v>456</v>
      </c>
      <c r="AB244" s="3">
        <f>AB233+(Y244-Y233)</f>
        <v>65</v>
      </c>
      <c r="AC244">
        <f t="shared" si="102"/>
        <v>436</v>
      </c>
    </row>
    <row r="245" spans="1:29" ht="12.75">
      <c r="A245" s="16">
        <f t="shared" si="103"/>
        <v>10.857142857142858</v>
      </c>
      <c r="B245" s="53">
        <f>($F$253-$F245)*4+B$253</f>
        <v>71</v>
      </c>
      <c r="C245" s="50">
        <f>($F$253-$F245)*4+C$253</f>
        <v>70</v>
      </c>
      <c r="D245" s="54">
        <f>-($F$253-$F245)*4+D$253</f>
        <v>-70</v>
      </c>
      <c r="E245" s="50">
        <f>-($F$253-$F245)*4+E$253</f>
        <v>-69</v>
      </c>
      <c r="F245">
        <f>F249-1</f>
        <v>178</v>
      </c>
      <c r="G245" s="3">
        <v>1</v>
      </c>
      <c r="H245" s="4">
        <v>2</v>
      </c>
      <c r="I245" s="2"/>
      <c r="J245" s="2">
        <f t="shared" si="106"/>
        <v>3</v>
      </c>
      <c r="K245" s="3"/>
      <c r="L245" s="8">
        <v>1</v>
      </c>
      <c r="M245" s="8"/>
      <c r="P245" s="207"/>
      <c r="AA245">
        <f t="shared" si="101"/>
        <v>457</v>
      </c>
      <c r="AC245">
        <f t="shared" si="102"/>
        <v>437</v>
      </c>
    </row>
    <row r="246" spans="1:29" ht="13.5" customHeight="1">
      <c r="A246" s="16">
        <f t="shared" si="103"/>
        <v>10.714285714285714</v>
      </c>
      <c r="B246" s="53">
        <f aca="true" t="shared" si="107" ref="B246:B265">B247+1</f>
        <v>70</v>
      </c>
      <c r="C246" s="50">
        <f aca="true" t="shared" si="108" ref="C246:C265">C247+1</f>
        <v>69</v>
      </c>
      <c r="D246" s="54">
        <f aca="true" t="shared" si="109" ref="D246:D265">D247-1</f>
        <v>-69</v>
      </c>
      <c r="E246" s="50">
        <f aca="true" t="shared" si="110" ref="E246:E265">E247-1</f>
        <v>-68</v>
      </c>
      <c r="G246" s="3">
        <v>2</v>
      </c>
      <c r="H246" s="4">
        <v>3</v>
      </c>
      <c r="I246" s="2"/>
      <c r="J246" s="2">
        <f t="shared" si="106"/>
        <v>4</v>
      </c>
      <c r="L246" s="8">
        <f>L245+1</f>
        <v>2</v>
      </c>
      <c r="M246" s="8"/>
      <c r="P246" s="207"/>
      <c r="AA246">
        <f t="shared" si="101"/>
        <v>458</v>
      </c>
      <c r="AC246">
        <f t="shared" si="102"/>
        <v>438</v>
      </c>
    </row>
    <row r="247" spans="1:29" ht="12.75">
      <c r="A247" s="16">
        <f t="shared" si="103"/>
        <v>10.571428571428571</v>
      </c>
      <c r="B247" s="53">
        <f t="shared" si="107"/>
        <v>69</v>
      </c>
      <c r="C247" s="50">
        <f t="shared" si="108"/>
        <v>68</v>
      </c>
      <c r="D247" s="54">
        <f t="shared" si="109"/>
        <v>-68</v>
      </c>
      <c r="E247" s="50">
        <f t="shared" si="110"/>
        <v>-67</v>
      </c>
      <c r="G247" s="3">
        <v>3</v>
      </c>
      <c r="H247" s="4">
        <v>4</v>
      </c>
      <c r="I247" s="2"/>
      <c r="J247" s="2">
        <f t="shared" si="106"/>
        <v>5</v>
      </c>
      <c r="K247" s="100" t="s">
        <v>84</v>
      </c>
      <c r="L247" s="100"/>
      <c r="M247" s="100"/>
      <c r="N247" s="101"/>
      <c r="O247" s="100"/>
      <c r="P247" s="49" t="s">
        <v>34</v>
      </c>
      <c r="Q247" s="49"/>
      <c r="R247" s="49"/>
      <c r="S247" s="49"/>
      <c r="AA247">
        <f t="shared" si="101"/>
        <v>459</v>
      </c>
      <c r="AC247">
        <f t="shared" si="102"/>
        <v>439</v>
      </c>
    </row>
    <row r="248" spans="1:29" ht="12.75">
      <c r="A248" s="16">
        <f t="shared" si="103"/>
        <v>10.428571428571429</v>
      </c>
      <c r="B248" s="53">
        <f t="shared" si="107"/>
        <v>68</v>
      </c>
      <c r="C248" s="50">
        <f t="shared" si="108"/>
        <v>67</v>
      </c>
      <c r="D248" s="54">
        <f t="shared" si="109"/>
        <v>-67</v>
      </c>
      <c r="E248" s="50">
        <f t="shared" si="110"/>
        <v>-66</v>
      </c>
      <c r="G248" s="3">
        <v>4</v>
      </c>
      <c r="H248" s="4">
        <v>1</v>
      </c>
      <c r="I248" s="2"/>
      <c r="J248" s="2">
        <f t="shared" si="106"/>
        <v>6</v>
      </c>
      <c r="K248" t="s">
        <v>85</v>
      </c>
      <c r="N248" s="44"/>
      <c r="P248" s="2">
        <v>1</v>
      </c>
      <c r="T248" s="44"/>
      <c r="U248" s="44"/>
      <c r="V248" s="44"/>
      <c r="W248" s="44"/>
      <c r="AA248">
        <f t="shared" si="101"/>
        <v>460</v>
      </c>
      <c r="AC248">
        <f t="shared" si="102"/>
        <v>440</v>
      </c>
    </row>
    <row r="249" spans="1:31" ht="12.75">
      <c r="A249" s="16">
        <f t="shared" si="103"/>
        <v>10.285714285714286</v>
      </c>
      <c r="B249" s="53">
        <f t="shared" si="107"/>
        <v>67</v>
      </c>
      <c r="C249" s="50">
        <f t="shared" si="108"/>
        <v>66</v>
      </c>
      <c r="D249" s="54">
        <f t="shared" si="109"/>
        <v>-66</v>
      </c>
      <c r="E249" s="50">
        <f t="shared" si="110"/>
        <v>-65</v>
      </c>
      <c r="F249">
        <f>F253-1</f>
        <v>179</v>
      </c>
      <c r="G249" s="3">
        <v>1</v>
      </c>
      <c r="H249" s="4">
        <v>2</v>
      </c>
      <c r="I249" s="2"/>
      <c r="J249" s="2">
        <f t="shared" si="106"/>
        <v>7</v>
      </c>
      <c r="L249" s="8">
        <f>L246+3</f>
        <v>5</v>
      </c>
      <c r="M249" s="8">
        <f aca="true" t="shared" si="111" ref="M249:M272">M248+1</f>
        <v>1</v>
      </c>
      <c r="P249" s="2">
        <f aca="true" t="shared" si="112" ref="P249:P270">P248+1</f>
        <v>2</v>
      </c>
      <c r="AA249">
        <f t="shared" si="101"/>
        <v>461</v>
      </c>
      <c r="AC249">
        <f t="shared" si="102"/>
        <v>441</v>
      </c>
      <c r="AD249">
        <v>63</v>
      </c>
      <c r="AE249">
        <v>7</v>
      </c>
    </row>
    <row r="250" spans="1:29" ht="12.75">
      <c r="A250" s="16">
        <f t="shared" si="103"/>
        <v>10.142857142857142</v>
      </c>
      <c r="B250" s="53">
        <f t="shared" si="107"/>
        <v>66</v>
      </c>
      <c r="C250" s="50">
        <f t="shared" si="108"/>
        <v>65</v>
      </c>
      <c r="D250" s="54">
        <f t="shared" si="109"/>
        <v>-65</v>
      </c>
      <c r="E250" s="50">
        <f t="shared" si="110"/>
        <v>-64</v>
      </c>
      <c r="G250" s="3">
        <v>2</v>
      </c>
      <c r="H250" s="4">
        <v>3</v>
      </c>
      <c r="I250" s="2"/>
      <c r="J250" s="2">
        <f t="shared" si="106"/>
        <v>8</v>
      </c>
      <c r="L250" s="8">
        <f aca="true" t="shared" si="113" ref="L250:L272">L249+1</f>
        <v>6</v>
      </c>
      <c r="M250" s="8">
        <f t="shared" si="111"/>
        <v>2</v>
      </c>
      <c r="P250" s="2">
        <f t="shared" si="112"/>
        <v>3</v>
      </c>
      <c r="AA250">
        <f t="shared" si="101"/>
        <v>462</v>
      </c>
      <c r="AC250">
        <f t="shared" si="102"/>
        <v>442</v>
      </c>
    </row>
    <row r="251" spans="1:29" ht="12.75">
      <c r="A251" s="20">
        <f t="shared" si="103"/>
        <v>10</v>
      </c>
      <c r="B251" s="57">
        <f t="shared" si="107"/>
        <v>65</v>
      </c>
      <c r="C251" s="58">
        <f t="shared" si="108"/>
        <v>64</v>
      </c>
      <c r="D251" s="59">
        <f t="shared" si="109"/>
        <v>-64</v>
      </c>
      <c r="E251" s="58">
        <f t="shared" si="110"/>
        <v>-63</v>
      </c>
      <c r="F251" s="27"/>
      <c r="G251" s="21">
        <v>3</v>
      </c>
      <c r="H251" s="6">
        <v>4</v>
      </c>
      <c r="I251" s="24"/>
      <c r="J251" s="24">
        <f t="shared" si="106"/>
        <v>9</v>
      </c>
      <c r="K251" s="27"/>
      <c r="L251" s="26">
        <f t="shared" si="113"/>
        <v>7</v>
      </c>
      <c r="M251" s="26">
        <f t="shared" si="111"/>
        <v>3</v>
      </c>
      <c r="N251" s="24"/>
      <c r="O251" s="27"/>
      <c r="P251" s="24">
        <f t="shared" si="112"/>
        <v>4</v>
      </c>
      <c r="Q251" s="27"/>
      <c r="R251" s="27"/>
      <c r="S251" s="27"/>
      <c r="T251" s="24"/>
      <c r="U251" s="1">
        <f>(B$149-B251)/7</f>
        <v>58</v>
      </c>
      <c r="V251" s="1">
        <f>(B$44-B251)/7</f>
        <v>73</v>
      </c>
      <c r="W251" s="69">
        <v>70</v>
      </c>
      <c r="X251" s="3">
        <f>-(B251-B$86)/7</f>
        <v>67</v>
      </c>
      <c r="Y251" s="3">
        <f>-(B251-B$100)/7</f>
        <v>65</v>
      </c>
      <c r="Z251" s="3">
        <f>-(B251-B$163)/7</f>
        <v>56</v>
      </c>
      <c r="AA251">
        <f t="shared" si="101"/>
        <v>463</v>
      </c>
      <c r="AB251" s="3">
        <f>AB244+(Y251-Y244)</f>
        <v>66</v>
      </c>
      <c r="AC251">
        <f t="shared" si="102"/>
        <v>443</v>
      </c>
    </row>
    <row r="252" spans="1:29" ht="12.75">
      <c r="A252" s="16">
        <f t="shared" si="103"/>
        <v>9.857142857142858</v>
      </c>
      <c r="B252" s="53">
        <f t="shared" si="107"/>
        <v>64</v>
      </c>
      <c r="C252" s="50">
        <f t="shared" si="108"/>
        <v>63</v>
      </c>
      <c r="D252" s="54">
        <f t="shared" si="109"/>
        <v>-63</v>
      </c>
      <c r="E252" s="50">
        <f t="shared" si="110"/>
        <v>-62</v>
      </c>
      <c r="G252" s="3">
        <v>4</v>
      </c>
      <c r="H252" s="4">
        <v>1</v>
      </c>
      <c r="I252" s="2"/>
      <c r="J252" s="2">
        <f t="shared" si="106"/>
        <v>10</v>
      </c>
      <c r="L252" s="8">
        <f t="shared" si="113"/>
        <v>8</v>
      </c>
      <c r="M252" s="8">
        <f t="shared" si="111"/>
        <v>4</v>
      </c>
      <c r="P252" s="2">
        <f t="shared" si="112"/>
        <v>5</v>
      </c>
      <c r="AA252">
        <f t="shared" si="101"/>
        <v>464</v>
      </c>
      <c r="AC252">
        <f t="shared" si="102"/>
        <v>444</v>
      </c>
    </row>
    <row r="253" spans="1:29" ht="12.75">
      <c r="A253" s="16">
        <f t="shared" si="103"/>
        <v>9.714285714285714</v>
      </c>
      <c r="B253" s="53">
        <f t="shared" si="107"/>
        <v>63</v>
      </c>
      <c r="C253" s="50">
        <f t="shared" si="108"/>
        <v>62</v>
      </c>
      <c r="D253" s="54">
        <f t="shared" si="109"/>
        <v>-62</v>
      </c>
      <c r="E253" s="50">
        <f t="shared" si="110"/>
        <v>-61</v>
      </c>
      <c r="F253">
        <f>F257-1</f>
        <v>180</v>
      </c>
      <c r="G253" s="3">
        <v>1</v>
      </c>
      <c r="H253" s="4">
        <v>2</v>
      </c>
      <c r="I253" s="2"/>
      <c r="J253" s="2">
        <f t="shared" si="106"/>
        <v>11</v>
      </c>
      <c r="L253" s="8">
        <f t="shared" si="113"/>
        <v>9</v>
      </c>
      <c r="M253" s="8">
        <f t="shared" si="111"/>
        <v>5</v>
      </c>
      <c r="P253" s="2">
        <f t="shared" si="112"/>
        <v>6</v>
      </c>
      <c r="AA253">
        <f t="shared" si="101"/>
        <v>465</v>
      </c>
      <c r="AC253">
        <f t="shared" si="102"/>
        <v>445</v>
      </c>
    </row>
    <row r="254" spans="1:29" ht="12.75">
      <c r="A254" s="16">
        <f t="shared" si="103"/>
        <v>9.571428571428571</v>
      </c>
      <c r="B254" s="53">
        <f t="shared" si="107"/>
        <v>62</v>
      </c>
      <c r="C254" s="50">
        <f t="shared" si="108"/>
        <v>61</v>
      </c>
      <c r="D254" s="54">
        <f t="shared" si="109"/>
        <v>-61</v>
      </c>
      <c r="E254" s="50">
        <f t="shared" si="110"/>
        <v>-60</v>
      </c>
      <c r="G254" s="3">
        <v>2</v>
      </c>
      <c r="H254" s="4">
        <v>3</v>
      </c>
      <c r="I254" s="2"/>
      <c r="J254" s="2">
        <f t="shared" si="106"/>
        <v>12</v>
      </c>
      <c r="L254" s="8">
        <f t="shared" si="113"/>
        <v>10</v>
      </c>
      <c r="M254" s="8">
        <f t="shared" si="111"/>
        <v>6</v>
      </c>
      <c r="P254" s="2">
        <f t="shared" si="112"/>
        <v>7</v>
      </c>
      <c r="AA254">
        <f t="shared" si="101"/>
        <v>466</v>
      </c>
      <c r="AC254">
        <f t="shared" si="102"/>
        <v>446</v>
      </c>
    </row>
    <row r="255" spans="1:29" ht="12.75">
      <c r="A255" s="16">
        <f t="shared" si="103"/>
        <v>9.428571428571429</v>
      </c>
      <c r="B255" s="53">
        <f t="shared" si="107"/>
        <v>61</v>
      </c>
      <c r="C255" s="50">
        <f t="shared" si="108"/>
        <v>60</v>
      </c>
      <c r="D255" s="54">
        <f t="shared" si="109"/>
        <v>-60</v>
      </c>
      <c r="E255" s="50">
        <f t="shared" si="110"/>
        <v>-59</v>
      </c>
      <c r="G255" s="3">
        <v>3</v>
      </c>
      <c r="H255" s="4">
        <v>4</v>
      </c>
      <c r="I255" s="2"/>
      <c r="J255" s="2">
        <f t="shared" si="106"/>
        <v>13</v>
      </c>
      <c r="L255" s="8">
        <f t="shared" si="113"/>
        <v>11</v>
      </c>
      <c r="M255" s="8">
        <f t="shared" si="111"/>
        <v>7</v>
      </c>
      <c r="P255" s="2">
        <f t="shared" si="112"/>
        <v>8</v>
      </c>
      <c r="AA255">
        <f t="shared" si="101"/>
        <v>467</v>
      </c>
      <c r="AC255">
        <f t="shared" si="102"/>
        <v>447</v>
      </c>
    </row>
    <row r="256" spans="1:31" ht="12.75">
      <c r="A256" s="16">
        <f t="shared" si="103"/>
        <v>9.285714285714286</v>
      </c>
      <c r="B256" s="53">
        <f t="shared" si="107"/>
        <v>60</v>
      </c>
      <c r="C256" s="50">
        <f t="shared" si="108"/>
        <v>59</v>
      </c>
      <c r="D256" s="54">
        <f t="shared" si="109"/>
        <v>-59</v>
      </c>
      <c r="E256" s="50">
        <f t="shared" si="110"/>
        <v>-58</v>
      </c>
      <c r="G256" s="3">
        <v>4</v>
      </c>
      <c r="H256" s="4">
        <v>1</v>
      </c>
      <c r="I256" s="2"/>
      <c r="J256" s="2">
        <f t="shared" si="106"/>
        <v>14</v>
      </c>
      <c r="L256" s="8">
        <f t="shared" si="113"/>
        <v>12</v>
      </c>
      <c r="M256" s="8">
        <f t="shared" si="111"/>
        <v>8</v>
      </c>
      <c r="P256" s="2">
        <f t="shared" si="112"/>
        <v>9</v>
      </c>
      <c r="AA256">
        <f t="shared" si="101"/>
        <v>468</v>
      </c>
      <c r="AC256">
        <f t="shared" si="102"/>
        <v>448</v>
      </c>
      <c r="AD256">
        <v>64</v>
      </c>
      <c r="AE256">
        <v>6</v>
      </c>
    </row>
    <row r="257" spans="1:29" ht="12.75">
      <c r="A257" s="16">
        <f t="shared" si="103"/>
        <v>9.142857142857142</v>
      </c>
      <c r="B257" s="53">
        <f t="shared" si="107"/>
        <v>59</v>
      </c>
      <c r="C257" s="50">
        <f t="shared" si="108"/>
        <v>58</v>
      </c>
      <c r="D257" s="54">
        <f t="shared" si="109"/>
        <v>-58</v>
      </c>
      <c r="E257" s="50">
        <f t="shared" si="110"/>
        <v>-57</v>
      </c>
      <c r="F257">
        <f>F261-1</f>
        <v>181</v>
      </c>
      <c r="G257" s="3">
        <v>1</v>
      </c>
      <c r="H257" s="4">
        <v>2</v>
      </c>
      <c r="I257" s="2"/>
      <c r="J257" s="2">
        <f t="shared" si="106"/>
        <v>15</v>
      </c>
      <c r="L257" s="8">
        <f t="shared" si="113"/>
        <v>13</v>
      </c>
      <c r="M257" s="8">
        <f t="shared" si="111"/>
        <v>9</v>
      </c>
      <c r="P257" s="2">
        <f t="shared" si="112"/>
        <v>10</v>
      </c>
      <c r="AA257">
        <f t="shared" si="101"/>
        <v>469</v>
      </c>
      <c r="AC257">
        <f t="shared" si="102"/>
        <v>449</v>
      </c>
    </row>
    <row r="258" spans="1:29" ht="12.75">
      <c r="A258" s="20">
        <f t="shared" si="103"/>
        <v>9</v>
      </c>
      <c r="B258" s="57">
        <f t="shared" si="107"/>
        <v>58</v>
      </c>
      <c r="C258" s="58">
        <f t="shared" si="108"/>
        <v>57</v>
      </c>
      <c r="D258" s="59">
        <f t="shared" si="109"/>
        <v>-57</v>
      </c>
      <c r="E258" s="58">
        <f t="shared" si="110"/>
        <v>-56</v>
      </c>
      <c r="F258" s="27"/>
      <c r="G258" s="21">
        <v>2</v>
      </c>
      <c r="H258" s="6">
        <v>3</v>
      </c>
      <c r="I258" s="24"/>
      <c r="J258" s="24">
        <f t="shared" si="106"/>
        <v>16</v>
      </c>
      <c r="K258" s="27"/>
      <c r="L258" s="26">
        <f t="shared" si="113"/>
        <v>14</v>
      </c>
      <c r="M258" s="26">
        <f t="shared" si="111"/>
        <v>10</v>
      </c>
      <c r="N258" s="24"/>
      <c r="O258" s="27"/>
      <c r="P258" s="24">
        <f t="shared" si="112"/>
        <v>11</v>
      </c>
      <c r="Q258" s="27"/>
      <c r="R258" s="27"/>
      <c r="S258" s="27"/>
      <c r="T258" s="24"/>
      <c r="U258" s="1">
        <f>(B$149-B258)/7</f>
        <v>59</v>
      </c>
      <c r="V258" s="1">
        <f>(B$44-B258)/7</f>
        <v>74</v>
      </c>
      <c r="W258" s="1">
        <f>70-(B258-B$251)/7</f>
        <v>71</v>
      </c>
      <c r="X258" s="3">
        <f>-(B258-B$86)/7</f>
        <v>68</v>
      </c>
      <c r="Y258" s="3">
        <f>-(B258-B$100)/7</f>
        <v>66</v>
      </c>
      <c r="Z258" s="3">
        <f>-(B258-B$163)/7</f>
        <v>57</v>
      </c>
      <c r="AA258">
        <f t="shared" si="101"/>
        <v>470</v>
      </c>
      <c r="AB258" s="3">
        <f>AB251+(Y258-Y251)</f>
        <v>67</v>
      </c>
      <c r="AC258">
        <f t="shared" si="102"/>
        <v>450</v>
      </c>
    </row>
    <row r="259" spans="1:29" ht="12.75">
      <c r="A259" s="16">
        <f t="shared" si="103"/>
        <v>8.857142857142858</v>
      </c>
      <c r="B259" s="53">
        <f t="shared" si="107"/>
        <v>57</v>
      </c>
      <c r="C259" s="50">
        <f t="shared" si="108"/>
        <v>56</v>
      </c>
      <c r="D259" s="54">
        <f t="shared" si="109"/>
        <v>-56</v>
      </c>
      <c r="E259" s="50">
        <f t="shared" si="110"/>
        <v>-55</v>
      </c>
      <c r="G259" s="3">
        <v>3</v>
      </c>
      <c r="H259" s="4">
        <v>4</v>
      </c>
      <c r="I259" s="2"/>
      <c r="J259" s="2">
        <f t="shared" si="106"/>
        <v>17</v>
      </c>
      <c r="L259" s="8">
        <f t="shared" si="113"/>
        <v>15</v>
      </c>
      <c r="M259" s="8">
        <f t="shared" si="111"/>
        <v>11</v>
      </c>
      <c r="P259" s="2">
        <f t="shared" si="112"/>
        <v>12</v>
      </c>
      <c r="AA259">
        <f t="shared" si="101"/>
        <v>471</v>
      </c>
      <c r="AC259">
        <f t="shared" si="102"/>
        <v>451</v>
      </c>
    </row>
    <row r="260" spans="1:29" ht="12.75">
      <c r="A260" s="16">
        <f t="shared" si="103"/>
        <v>8.714285714285714</v>
      </c>
      <c r="B260" s="53">
        <f t="shared" si="107"/>
        <v>56</v>
      </c>
      <c r="C260" s="50">
        <f t="shared" si="108"/>
        <v>55</v>
      </c>
      <c r="D260" s="54">
        <f t="shared" si="109"/>
        <v>-55</v>
      </c>
      <c r="E260" s="50">
        <f t="shared" si="110"/>
        <v>-54</v>
      </c>
      <c r="G260" s="3">
        <v>4</v>
      </c>
      <c r="H260" s="4">
        <v>1</v>
      </c>
      <c r="I260" s="2"/>
      <c r="J260" s="2">
        <f t="shared" si="106"/>
        <v>18</v>
      </c>
      <c r="L260" s="8">
        <f t="shared" si="113"/>
        <v>16</v>
      </c>
      <c r="M260" s="8">
        <f t="shared" si="111"/>
        <v>12</v>
      </c>
      <c r="P260" s="2">
        <f t="shared" si="112"/>
        <v>13</v>
      </c>
      <c r="AA260">
        <f t="shared" si="101"/>
        <v>472</v>
      </c>
      <c r="AC260">
        <f t="shared" si="102"/>
        <v>452</v>
      </c>
    </row>
    <row r="261" spans="1:29" ht="12.75">
      <c r="A261" s="16">
        <f t="shared" si="103"/>
        <v>8.571428571428571</v>
      </c>
      <c r="B261" s="53">
        <f t="shared" si="107"/>
        <v>55</v>
      </c>
      <c r="C261" s="50">
        <f t="shared" si="108"/>
        <v>54</v>
      </c>
      <c r="D261" s="54">
        <f t="shared" si="109"/>
        <v>-54</v>
      </c>
      <c r="E261" s="50">
        <f t="shared" si="110"/>
        <v>-53</v>
      </c>
      <c r="F261">
        <f>F265-1</f>
        <v>182</v>
      </c>
      <c r="G261" s="3">
        <v>1</v>
      </c>
      <c r="H261" s="4">
        <v>2</v>
      </c>
      <c r="I261" s="2"/>
      <c r="J261" s="2">
        <f t="shared" si="106"/>
        <v>19</v>
      </c>
      <c r="L261" s="8">
        <f t="shared" si="113"/>
        <v>17</v>
      </c>
      <c r="M261" s="8">
        <f t="shared" si="111"/>
        <v>13</v>
      </c>
      <c r="P261" s="2">
        <f t="shared" si="112"/>
        <v>14</v>
      </c>
      <c r="AA261">
        <f t="shared" si="101"/>
        <v>473</v>
      </c>
      <c r="AC261">
        <f t="shared" si="102"/>
        <v>453</v>
      </c>
    </row>
    <row r="262" spans="1:29" ht="12.75">
      <c r="A262" s="16">
        <f t="shared" si="103"/>
        <v>8.428571428571429</v>
      </c>
      <c r="B262" s="53">
        <f t="shared" si="107"/>
        <v>54</v>
      </c>
      <c r="C262" s="50">
        <f t="shared" si="108"/>
        <v>53</v>
      </c>
      <c r="D262" s="54">
        <f t="shared" si="109"/>
        <v>-53</v>
      </c>
      <c r="E262" s="50">
        <f t="shared" si="110"/>
        <v>-52</v>
      </c>
      <c r="G262" s="3">
        <v>2</v>
      </c>
      <c r="H262" s="4">
        <v>3</v>
      </c>
      <c r="I262" s="2"/>
      <c r="J262" s="2">
        <f t="shared" si="106"/>
        <v>20</v>
      </c>
      <c r="L262" s="8">
        <f t="shared" si="113"/>
        <v>18</v>
      </c>
      <c r="M262" s="8">
        <f t="shared" si="111"/>
        <v>14</v>
      </c>
      <c r="P262" s="2">
        <f t="shared" si="112"/>
        <v>15</v>
      </c>
      <c r="AA262">
        <f t="shared" si="101"/>
        <v>474</v>
      </c>
      <c r="AC262">
        <f t="shared" si="102"/>
        <v>454</v>
      </c>
    </row>
    <row r="263" spans="1:31" ht="12.75">
      <c r="A263" s="16">
        <f t="shared" si="103"/>
        <v>8.285714285714286</v>
      </c>
      <c r="B263" s="53">
        <f t="shared" si="107"/>
        <v>53</v>
      </c>
      <c r="C263" s="50">
        <f t="shared" si="108"/>
        <v>52</v>
      </c>
      <c r="D263" s="54">
        <f t="shared" si="109"/>
        <v>-52</v>
      </c>
      <c r="E263" s="50">
        <f t="shared" si="110"/>
        <v>-51</v>
      </c>
      <c r="G263" s="3">
        <v>3</v>
      </c>
      <c r="H263" s="4">
        <v>4</v>
      </c>
      <c r="I263" s="2"/>
      <c r="J263" s="2">
        <f t="shared" si="106"/>
        <v>21</v>
      </c>
      <c r="L263" s="8">
        <f t="shared" si="113"/>
        <v>19</v>
      </c>
      <c r="M263" s="8">
        <f t="shared" si="111"/>
        <v>15</v>
      </c>
      <c r="P263" s="2">
        <f t="shared" si="112"/>
        <v>16</v>
      </c>
      <c r="AA263">
        <f t="shared" si="101"/>
        <v>475</v>
      </c>
      <c r="AC263">
        <f t="shared" si="102"/>
        <v>455</v>
      </c>
      <c r="AD263">
        <v>65</v>
      </c>
      <c r="AE263">
        <v>5</v>
      </c>
    </row>
    <row r="264" spans="1:29" ht="12.75">
      <c r="A264" s="16">
        <f t="shared" si="103"/>
        <v>8.142857142857142</v>
      </c>
      <c r="B264" s="53">
        <f t="shared" si="107"/>
        <v>52</v>
      </c>
      <c r="C264" s="50">
        <f t="shared" si="108"/>
        <v>51</v>
      </c>
      <c r="D264" s="54">
        <f t="shared" si="109"/>
        <v>-51</v>
      </c>
      <c r="E264" s="50">
        <f t="shared" si="110"/>
        <v>-50</v>
      </c>
      <c r="G264" s="3">
        <v>4</v>
      </c>
      <c r="H264" s="4">
        <v>1</v>
      </c>
      <c r="I264" s="2"/>
      <c r="J264" s="2">
        <f t="shared" si="106"/>
        <v>22</v>
      </c>
      <c r="L264" s="8">
        <f t="shared" si="113"/>
        <v>20</v>
      </c>
      <c r="M264" s="8">
        <f t="shared" si="111"/>
        <v>16</v>
      </c>
      <c r="P264" s="2">
        <f t="shared" si="112"/>
        <v>17</v>
      </c>
      <c r="AA264">
        <f t="shared" si="101"/>
        <v>476</v>
      </c>
      <c r="AC264">
        <f t="shared" si="102"/>
        <v>456</v>
      </c>
    </row>
    <row r="265" spans="1:29" ht="12.75">
      <c r="A265" s="20">
        <f t="shared" si="103"/>
        <v>8</v>
      </c>
      <c r="B265" s="57">
        <f t="shared" si="107"/>
        <v>51</v>
      </c>
      <c r="C265" s="58">
        <f t="shared" si="108"/>
        <v>50</v>
      </c>
      <c r="D265" s="59">
        <f t="shared" si="109"/>
        <v>-50</v>
      </c>
      <c r="E265" s="58">
        <f t="shared" si="110"/>
        <v>-49</v>
      </c>
      <c r="F265" s="27">
        <f>F269-1</f>
        <v>183</v>
      </c>
      <c r="G265" s="21">
        <v>1</v>
      </c>
      <c r="H265" s="6">
        <v>2</v>
      </c>
      <c r="I265" s="24"/>
      <c r="J265" s="24">
        <f t="shared" si="106"/>
        <v>23</v>
      </c>
      <c r="K265" s="27"/>
      <c r="L265" s="26">
        <f t="shared" si="113"/>
        <v>21</v>
      </c>
      <c r="M265" s="26">
        <f t="shared" si="111"/>
        <v>17</v>
      </c>
      <c r="N265" s="24"/>
      <c r="O265" s="27"/>
      <c r="P265" s="24">
        <f t="shared" si="112"/>
        <v>18</v>
      </c>
      <c r="Q265" s="27"/>
      <c r="R265" s="27"/>
      <c r="S265" s="27"/>
      <c r="T265" s="24"/>
      <c r="U265" s="1">
        <f>(B$149-B265)/7</f>
        <v>60</v>
      </c>
      <c r="V265" s="1">
        <f>(B$44-B265)/7</f>
        <v>75</v>
      </c>
      <c r="W265" s="1">
        <f>70-(B265-B$251)/7</f>
        <v>72</v>
      </c>
      <c r="X265" s="103">
        <f>-(B265-B$86)/7</f>
        <v>69</v>
      </c>
      <c r="Y265" s="3">
        <f>-(B265-B$100)/7</f>
        <v>67</v>
      </c>
      <c r="Z265" s="3">
        <f>-(B265-B$163)/7</f>
        <v>58</v>
      </c>
      <c r="AA265">
        <f aca="true" t="shared" si="114" ref="AA265:AA328">AA264+1</f>
        <v>477</v>
      </c>
      <c r="AB265" s="3">
        <f>AB258+(Y265-Y258)</f>
        <v>68</v>
      </c>
      <c r="AC265">
        <f t="shared" si="102"/>
        <v>457</v>
      </c>
    </row>
    <row r="266" spans="1:29" ht="12.75">
      <c r="A266" s="16">
        <f t="shared" si="103"/>
        <v>7.857142857142857</v>
      </c>
      <c r="B266" s="17">
        <v>50</v>
      </c>
      <c r="C266" s="1">
        <v>49</v>
      </c>
      <c r="D266" s="104">
        <v>-49</v>
      </c>
      <c r="E266" s="55">
        <v>-48</v>
      </c>
      <c r="G266" s="3">
        <v>2</v>
      </c>
      <c r="H266" s="4">
        <v>3</v>
      </c>
      <c r="I266" s="203" t="s">
        <v>14</v>
      </c>
      <c r="J266" s="203"/>
      <c r="L266" s="8">
        <f t="shared" si="113"/>
        <v>22</v>
      </c>
      <c r="M266" s="8">
        <f t="shared" si="111"/>
        <v>18</v>
      </c>
      <c r="P266" s="2">
        <f t="shared" si="112"/>
        <v>19</v>
      </c>
      <c r="T266" s="2">
        <f>T267-1</f>
        <v>421</v>
      </c>
      <c r="AA266">
        <f t="shared" si="114"/>
        <v>478</v>
      </c>
      <c r="AC266">
        <f t="shared" si="102"/>
        <v>458</v>
      </c>
    </row>
    <row r="267" spans="1:29" ht="12.75">
      <c r="A267" s="16">
        <f t="shared" si="103"/>
        <v>7.714285714285714</v>
      </c>
      <c r="B267">
        <f aca="true" t="shared" si="115" ref="B267:B298">B266-1</f>
        <v>49</v>
      </c>
      <c r="C267" s="1">
        <f aca="true" t="shared" si="116" ref="C267:C298">C266-1</f>
        <v>48</v>
      </c>
      <c r="D267" s="2">
        <f aca="true" t="shared" si="117" ref="D267:D298">D266+1</f>
        <v>-48</v>
      </c>
      <c r="E267" s="1">
        <f aca="true" t="shared" si="118" ref="E267:E298">E266+1</f>
        <v>-47</v>
      </c>
      <c r="G267" s="3">
        <v>3</v>
      </c>
      <c r="H267" s="4">
        <v>4</v>
      </c>
      <c r="I267" s="192" t="s">
        <v>86</v>
      </c>
      <c r="J267" s="192"/>
      <c r="L267" s="8">
        <f t="shared" si="113"/>
        <v>23</v>
      </c>
      <c r="M267" s="8">
        <f t="shared" si="111"/>
        <v>19</v>
      </c>
      <c r="P267" s="2">
        <f t="shared" si="112"/>
        <v>20</v>
      </c>
      <c r="T267" s="2">
        <f>T268-1</f>
        <v>422</v>
      </c>
      <c r="AA267">
        <f t="shared" si="114"/>
        <v>479</v>
      </c>
      <c r="AC267">
        <f t="shared" si="102"/>
        <v>459</v>
      </c>
    </row>
    <row r="268" spans="1:29" ht="12.75">
      <c r="A268" s="16">
        <f t="shared" si="103"/>
        <v>7.571428571428571</v>
      </c>
      <c r="B268">
        <f t="shared" si="115"/>
        <v>48</v>
      </c>
      <c r="C268" s="1">
        <f t="shared" si="116"/>
        <v>47</v>
      </c>
      <c r="D268" s="2">
        <f t="shared" si="117"/>
        <v>-47</v>
      </c>
      <c r="E268" s="1">
        <f t="shared" si="118"/>
        <v>-46</v>
      </c>
      <c r="G268" s="3">
        <v>4</v>
      </c>
      <c r="H268" s="4">
        <v>1</v>
      </c>
      <c r="I268" s="51" t="s">
        <v>87</v>
      </c>
      <c r="J268" s="51" t="s">
        <v>88</v>
      </c>
      <c r="L268" s="8">
        <f t="shared" si="113"/>
        <v>24</v>
      </c>
      <c r="M268" s="8">
        <f t="shared" si="111"/>
        <v>20</v>
      </c>
      <c r="P268" s="2">
        <f t="shared" si="112"/>
        <v>21</v>
      </c>
      <c r="T268" s="2">
        <f>T269-1</f>
        <v>423</v>
      </c>
      <c r="AA268">
        <f t="shared" si="114"/>
        <v>480</v>
      </c>
      <c r="AC268">
        <f t="shared" si="102"/>
        <v>460</v>
      </c>
    </row>
    <row r="269" spans="1:29" ht="12.75">
      <c r="A269" s="16">
        <f t="shared" si="103"/>
        <v>7.428571428571429</v>
      </c>
      <c r="B269">
        <f t="shared" si="115"/>
        <v>47</v>
      </c>
      <c r="C269" s="1">
        <f t="shared" si="116"/>
        <v>46</v>
      </c>
      <c r="D269" s="2">
        <f t="shared" si="117"/>
        <v>-46</v>
      </c>
      <c r="E269" s="1">
        <f t="shared" si="118"/>
        <v>-45</v>
      </c>
      <c r="F269">
        <f>F273-1</f>
        <v>184</v>
      </c>
      <c r="G269" s="3">
        <v>1</v>
      </c>
      <c r="H269" s="4">
        <v>2</v>
      </c>
      <c r="I269" s="5" t="s">
        <v>34</v>
      </c>
      <c r="J269" s="2">
        <f>J265+4</f>
        <v>27</v>
      </c>
      <c r="K269" t="s">
        <v>89</v>
      </c>
      <c r="L269" s="8">
        <f t="shared" si="113"/>
        <v>25</v>
      </c>
      <c r="M269" s="8">
        <f t="shared" si="111"/>
        <v>21</v>
      </c>
      <c r="P269" s="2">
        <f t="shared" si="112"/>
        <v>22</v>
      </c>
      <c r="T269" s="2">
        <f>T270-1</f>
        <v>424</v>
      </c>
      <c r="AA269">
        <f t="shared" si="114"/>
        <v>481</v>
      </c>
      <c r="AC269">
        <f t="shared" si="102"/>
        <v>461</v>
      </c>
    </row>
    <row r="270" spans="1:31" ht="13.5" thickBot="1">
      <c r="A270" s="16">
        <f t="shared" si="103"/>
        <v>7.285714285714286</v>
      </c>
      <c r="B270">
        <f t="shared" si="115"/>
        <v>46</v>
      </c>
      <c r="C270" s="1">
        <f t="shared" si="116"/>
        <v>45</v>
      </c>
      <c r="D270" s="2">
        <f t="shared" si="117"/>
        <v>-45</v>
      </c>
      <c r="E270" s="1">
        <f t="shared" si="118"/>
        <v>-44</v>
      </c>
      <c r="G270" s="3">
        <v>2</v>
      </c>
      <c r="H270" s="4">
        <v>3</v>
      </c>
      <c r="I270">
        <v>1</v>
      </c>
      <c r="J270" s="2">
        <f>J269+1</f>
        <v>28</v>
      </c>
      <c r="L270" s="8">
        <f t="shared" si="113"/>
        <v>26</v>
      </c>
      <c r="M270" s="8">
        <f t="shared" si="111"/>
        <v>22</v>
      </c>
      <c r="P270" s="2">
        <f t="shared" si="112"/>
        <v>23</v>
      </c>
      <c r="T270" s="2">
        <f>T281-11</f>
        <v>425</v>
      </c>
      <c r="AA270">
        <f t="shared" si="114"/>
        <v>482</v>
      </c>
      <c r="AC270">
        <f t="shared" si="102"/>
        <v>462</v>
      </c>
      <c r="AD270">
        <v>66</v>
      </c>
      <c r="AE270">
        <v>4</v>
      </c>
    </row>
    <row r="271" spans="1:29" ht="13.5" customHeight="1">
      <c r="A271" s="16">
        <f t="shared" si="103"/>
        <v>7.142857142857143</v>
      </c>
      <c r="B271">
        <f t="shared" si="115"/>
        <v>45</v>
      </c>
      <c r="C271" s="1">
        <f t="shared" si="116"/>
        <v>44</v>
      </c>
      <c r="D271" s="2">
        <f t="shared" si="117"/>
        <v>-44</v>
      </c>
      <c r="E271" s="1">
        <f t="shared" si="118"/>
        <v>-43</v>
      </c>
      <c r="G271" s="3">
        <v>3</v>
      </c>
      <c r="H271" s="4">
        <v>4</v>
      </c>
      <c r="I271">
        <f aca="true" t="shared" si="119" ref="I271:I307">I270+1</f>
        <v>2</v>
      </c>
      <c r="J271" s="2">
        <f>J270+1</f>
        <v>29</v>
      </c>
      <c r="L271" s="8">
        <f t="shared" si="113"/>
        <v>27</v>
      </c>
      <c r="M271" s="8">
        <f t="shared" si="111"/>
        <v>23</v>
      </c>
      <c r="N271" s="194" t="s">
        <v>90</v>
      </c>
      <c r="O271" s="195"/>
      <c r="P271" s="195"/>
      <c r="Q271" s="195"/>
      <c r="R271" s="195"/>
      <c r="S271" s="195"/>
      <c r="T271" s="196"/>
      <c r="U271" s="105"/>
      <c r="V271" s="105"/>
      <c r="W271" s="105"/>
      <c r="AA271">
        <f t="shared" si="114"/>
        <v>483</v>
      </c>
      <c r="AC271">
        <f t="shared" si="102"/>
        <v>463</v>
      </c>
    </row>
    <row r="272" spans="1:29" ht="12.75">
      <c r="A272" s="20">
        <f t="shared" si="103"/>
        <v>7</v>
      </c>
      <c r="B272" s="27">
        <f t="shared" si="115"/>
        <v>44</v>
      </c>
      <c r="C272" s="22">
        <f t="shared" si="116"/>
        <v>43</v>
      </c>
      <c r="D272" s="24">
        <f t="shared" si="117"/>
        <v>-43</v>
      </c>
      <c r="E272" s="22">
        <f t="shared" si="118"/>
        <v>-42</v>
      </c>
      <c r="F272" s="27"/>
      <c r="G272" s="21">
        <v>4</v>
      </c>
      <c r="H272" s="6">
        <v>1</v>
      </c>
      <c r="I272" s="27">
        <f t="shared" si="119"/>
        <v>3</v>
      </c>
      <c r="J272" s="25" t="s">
        <v>34</v>
      </c>
      <c r="K272" s="27" t="s">
        <v>91</v>
      </c>
      <c r="L272" s="26">
        <f t="shared" si="113"/>
        <v>28</v>
      </c>
      <c r="M272" s="26">
        <f t="shared" si="111"/>
        <v>24</v>
      </c>
      <c r="N272" s="197"/>
      <c r="O272" s="198"/>
      <c r="P272" s="198"/>
      <c r="Q272" s="198"/>
      <c r="R272" s="198"/>
      <c r="S272" s="198"/>
      <c r="T272" s="199"/>
      <c r="U272" s="1">
        <f>(B$149-B272)/7</f>
        <v>61</v>
      </c>
      <c r="V272" s="1">
        <f>(B$44-B272)/7</f>
        <v>76</v>
      </c>
      <c r="W272" s="1">
        <f>70-(B272-B$251)/7</f>
        <v>73</v>
      </c>
      <c r="X272" s="106">
        <f>-(B272-B$86)/7</f>
        <v>70</v>
      </c>
      <c r="Y272" s="3">
        <f>-(B272-B$100)/7</f>
        <v>68</v>
      </c>
      <c r="Z272" s="3">
        <f>-(B272-B$163)/7</f>
        <v>59</v>
      </c>
      <c r="AA272">
        <f t="shared" si="114"/>
        <v>484</v>
      </c>
      <c r="AB272" s="103">
        <f>AB265+(Y272-Y265)</f>
        <v>69</v>
      </c>
      <c r="AC272">
        <f t="shared" si="102"/>
        <v>464</v>
      </c>
    </row>
    <row r="273" spans="1:29" ht="12.75" customHeight="1">
      <c r="A273" s="16">
        <f aca="true" t="shared" si="120" ref="A273:A304">(5+B273)/7</f>
        <v>6.857142857142857</v>
      </c>
      <c r="B273">
        <f t="shared" si="115"/>
        <v>43</v>
      </c>
      <c r="C273" s="1">
        <f t="shared" si="116"/>
        <v>42</v>
      </c>
      <c r="D273" s="2">
        <f t="shared" si="117"/>
        <v>-42</v>
      </c>
      <c r="E273" s="1">
        <f t="shared" si="118"/>
        <v>-41</v>
      </c>
      <c r="F273">
        <f>F277-1</f>
        <v>185</v>
      </c>
      <c r="G273" s="3">
        <v>1</v>
      </c>
      <c r="H273" s="4">
        <v>2</v>
      </c>
      <c r="I273">
        <f t="shared" si="119"/>
        <v>4</v>
      </c>
      <c r="J273">
        <v>1</v>
      </c>
      <c r="N273" s="197"/>
      <c r="O273" s="198"/>
      <c r="P273" s="198"/>
      <c r="Q273" s="198"/>
      <c r="R273" s="198"/>
      <c r="S273" s="198"/>
      <c r="T273" s="199"/>
      <c r="U273" s="105"/>
      <c r="V273" s="105"/>
      <c r="W273" s="105"/>
      <c r="AA273">
        <f t="shared" si="114"/>
        <v>485</v>
      </c>
      <c r="AC273">
        <f t="shared" si="102"/>
        <v>465</v>
      </c>
    </row>
    <row r="274" spans="1:29" ht="12.75">
      <c r="A274" s="16">
        <f t="shared" si="120"/>
        <v>6.714285714285714</v>
      </c>
      <c r="B274">
        <f t="shared" si="115"/>
        <v>42</v>
      </c>
      <c r="C274" s="1">
        <f t="shared" si="116"/>
        <v>41</v>
      </c>
      <c r="D274" s="2">
        <f t="shared" si="117"/>
        <v>-41</v>
      </c>
      <c r="E274" s="1">
        <f t="shared" si="118"/>
        <v>-40</v>
      </c>
      <c r="G274" s="3">
        <v>2</v>
      </c>
      <c r="H274" s="4">
        <v>3</v>
      </c>
      <c r="I274">
        <f t="shared" si="119"/>
        <v>5</v>
      </c>
      <c r="J274">
        <f aca="true" t="shared" si="121" ref="J274:J307">J273+1</f>
        <v>2</v>
      </c>
      <c r="N274" s="197"/>
      <c r="O274" s="198"/>
      <c r="P274" s="198"/>
      <c r="Q274" s="198"/>
      <c r="R274" s="198"/>
      <c r="S274" s="198"/>
      <c r="T274" s="199"/>
      <c r="U274" s="105"/>
      <c r="V274" s="105"/>
      <c r="W274" s="105"/>
      <c r="AA274">
        <f t="shared" si="114"/>
        <v>486</v>
      </c>
      <c r="AC274">
        <f t="shared" si="102"/>
        <v>466</v>
      </c>
    </row>
    <row r="275" spans="1:29" ht="12.75">
      <c r="A275" s="16">
        <f t="shared" si="120"/>
        <v>6.571428571428571</v>
      </c>
      <c r="B275">
        <f t="shared" si="115"/>
        <v>41</v>
      </c>
      <c r="C275" s="1">
        <f t="shared" si="116"/>
        <v>40</v>
      </c>
      <c r="D275" s="2">
        <f t="shared" si="117"/>
        <v>-40</v>
      </c>
      <c r="E275" s="1">
        <f t="shared" si="118"/>
        <v>-39</v>
      </c>
      <c r="G275" s="3">
        <v>3</v>
      </c>
      <c r="H275" s="4">
        <v>4</v>
      </c>
      <c r="I275">
        <f t="shared" si="119"/>
        <v>6</v>
      </c>
      <c r="J275">
        <f t="shared" si="121"/>
        <v>3</v>
      </c>
      <c r="N275" s="197"/>
      <c r="O275" s="198"/>
      <c r="P275" s="198"/>
      <c r="Q275" s="198"/>
      <c r="R275" s="198"/>
      <c r="S275" s="198"/>
      <c r="T275" s="199"/>
      <c r="U275" s="105"/>
      <c r="V275" s="105"/>
      <c r="W275" s="105"/>
      <c r="AA275">
        <f t="shared" si="114"/>
        <v>487</v>
      </c>
      <c r="AC275">
        <f t="shared" si="102"/>
        <v>467</v>
      </c>
    </row>
    <row r="276" spans="1:29" ht="12.75">
      <c r="A276" s="16">
        <f t="shared" si="120"/>
        <v>6.428571428571429</v>
      </c>
      <c r="B276">
        <f t="shared" si="115"/>
        <v>40</v>
      </c>
      <c r="C276" s="1">
        <f t="shared" si="116"/>
        <v>39</v>
      </c>
      <c r="D276" s="2">
        <f t="shared" si="117"/>
        <v>-39</v>
      </c>
      <c r="E276" s="1">
        <f t="shared" si="118"/>
        <v>-38</v>
      </c>
      <c r="G276" s="3">
        <v>4</v>
      </c>
      <c r="H276" s="4">
        <v>1</v>
      </c>
      <c r="I276">
        <f t="shared" si="119"/>
        <v>7</v>
      </c>
      <c r="J276">
        <f t="shared" si="121"/>
        <v>4</v>
      </c>
      <c r="N276" s="197"/>
      <c r="O276" s="198"/>
      <c r="P276" s="198"/>
      <c r="Q276" s="198"/>
      <c r="R276" s="198"/>
      <c r="S276" s="198"/>
      <c r="T276" s="199"/>
      <c r="U276" s="105"/>
      <c r="V276" s="105"/>
      <c r="W276" s="105"/>
      <c r="AA276">
        <f t="shared" si="114"/>
        <v>488</v>
      </c>
      <c r="AC276">
        <f t="shared" si="102"/>
        <v>468</v>
      </c>
    </row>
    <row r="277" spans="1:31" ht="12.75">
      <c r="A277" s="16">
        <f t="shared" si="120"/>
        <v>6.285714285714286</v>
      </c>
      <c r="B277">
        <f t="shared" si="115"/>
        <v>39</v>
      </c>
      <c r="C277" s="1">
        <f t="shared" si="116"/>
        <v>38</v>
      </c>
      <c r="D277" s="2">
        <f t="shared" si="117"/>
        <v>-38</v>
      </c>
      <c r="E277" s="1">
        <f t="shared" si="118"/>
        <v>-37</v>
      </c>
      <c r="F277">
        <f>F281-1</f>
        <v>186</v>
      </c>
      <c r="G277" s="3">
        <v>1</v>
      </c>
      <c r="H277" s="4">
        <v>2</v>
      </c>
      <c r="I277">
        <f t="shared" si="119"/>
        <v>8</v>
      </c>
      <c r="J277">
        <f t="shared" si="121"/>
        <v>5</v>
      </c>
      <c r="N277" s="197"/>
      <c r="O277" s="198"/>
      <c r="P277" s="198"/>
      <c r="Q277" s="198"/>
      <c r="R277" s="198"/>
      <c r="S277" s="198"/>
      <c r="T277" s="199"/>
      <c r="U277" s="105"/>
      <c r="V277" s="105"/>
      <c r="W277" s="105"/>
      <c r="AA277">
        <f t="shared" si="114"/>
        <v>489</v>
      </c>
      <c r="AC277">
        <f t="shared" si="102"/>
        <v>469</v>
      </c>
      <c r="AD277">
        <v>67</v>
      </c>
      <c r="AE277">
        <v>3</v>
      </c>
    </row>
    <row r="278" spans="1:29" ht="13.5" thickBot="1">
      <c r="A278" s="16">
        <f t="shared" si="120"/>
        <v>6.142857142857143</v>
      </c>
      <c r="B278">
        <f t="shared" si="115"/>
        <v>38</v>
      </c>
      <c r="C278" s="1">
        <f t="shared" si="116"/>
        <v>37</v>
      </c>
      <c r="D278" s="2">
        <f t="shared" si="117"/>
        <v>-37</v>
      </c>
      <c r="E278" s="1">
        <f t="shared" si="118"/>
        <v>-36</v>
      </c>
      <c r="G278" s="3">
        <v>2</v>
      </c>
      <c r="H278" s="4">
        <v>3</v>
      </c>
      <c r="I278">
        <f t="shared" si="119"/>
        <v>9</v>
      </c>
      <c r="J278">
        <f t="shared" si="121"/>
        <v>6</v>
      </c>
      <c r="N278" s="200"/>
      <c r="O278" s="201"/>
      <c r="P278" s="201"/>
      <c r="Q278" s="201"/>
      <c r="R278" s="201"/>
      <c r="S278" s="201"/>
      <c r="T278" s="202"/>
      <c r="U278" s="105"/>
      <c r="V278" s="105"/>
      <c r="W278" s="105"/>
      <c r="AA278">
        <f t="shared" si="114"/>
        <v>490</v>
      </c>
      <c r="AC278">
        <f t="shared" si="102"/>
        <v>470</v>
      </c>
    </row>
    <row r="279" spans="1:29" ht="12.75">
      <c r="A279" s="20">
        <f t="shared" si="120"/>
        <v>6</v>
      </c>
      <c r="B279" s="27">
        <f t="shared" si="115"/>
        <v>37</v>
      </c>
      <c r="C279" s="22">
        <f t="shared" si="116"/>
        <v>36</v>
      </c>
      <c r="D279" s="24">
        <f t="shared" si="117"/>
        <v>-36</v>
      </c>
      <c r="E279" s="22">
        <f t="shared" si="118"/>
        <v>-35</v>
      </c>
      <c r="F279" s="27"/>
      <c r="G279" s="21">
        <v>3</v>
      </c>
      <c r="H279" s="6">
        <v>4</v>
      </c>
      <c r="I279" s="27">
        <f t="shared" si="119"/>
        <v>10</v>
      </c>
      <c r="J279" s="27">
        <f t="shared" si="121"/>
        <v>7</v>
      </c>
      <c r="K279" s="107" t="s">
        <v>92</v>
      </c>
      <c r="L279" s="107"/>
      <c r="M279" s="107"/>
      <c r="N279" s="107"/>
      <c r="O279" s="107"/>
      <c r="P279" s="24">
        <f>P270+(B270-B279)</f>
        <v>32</v>
      </c>
      <c r="Q279" s="108"/>
      <c r="R279" s="109"/>
      <c r="S279" s="109"/>
      <c r="T279" s="109"/>
      <c r="U279" s="1">
        <f>(B$149-B279)/7</f>
        <v>62</v>
      </c>
      <c r="V279" s="1">
        <f>(B$44-B279)/7</f>
        <v>77</v>
      </c>
      <c r="W279" s="1">
        <f>70-(B279-B$251)/7</f>
        <v>74</v>
      </c>
      <c r="X279" s="3">
        <f>-(B279-B$86)/7</f>
        <v>71</v>
      </c>
      <c r="Y279" s="103">
        <f>-(B279-B$100)/7</f>
        <v>69</v>
      </c>
      <c r="Z279" s="3">
        <f>-(B279-B$163)/7</f>
        <v>60</v>
      </c>
      <c r="AA279">
        <f t="shared" si="114"/>
        <v>491</v>
      </c>
      <c r="AB279" s="106">
        <f>AB272+(Y279-Y272)</f>
        <v>70</v>
      </c>
      <c r="AC279">
        <f aca="true" t="shared" si="122" ref="AC279:AC342">AC278+1</f>
        <v>471</v>
      </c>
    </row>
    <row r="280" spans="1:29" ht="12.75">
      <c r="A280" s="16">
        <f t="shared" si="120"/>
        <v>5.857142857142857</v>
      </c>
      <c r="B280">
        <f t="shared" si="115"/>
        <v>36</v>
      </c>
      <c r="C280" s="1">
        <f t="shared" si="116"/>
        <v>35</v>
      </c>
      <c r="D280" s="2">
        <f t="shared" si="117"/>
        <v>-35</v>
      </c>
      <c r="E280" s="1">
        <f t="shared" si="118"/>
        <v>-34</v>
      </c>
      <c r="G280" s="3">
        <v>4</v>
      </c>
      <c r="H280" s="4">
        <v>1</v>
      </c>
      <c r="I280">
        <f t="shared" si="119"/>
        <v>11</v>
      </c>
      <c r="J280">
        <f t="shared" si="121"/>
        <v>8</v>
      </c>
      <c r="K280" s="110" t="s">
        <v>93</v>
      </c>
      <c r="L280" s="110"/>
      <c r="M280" s="110"/>
      <c r="N280" s="110"/>
      <c r="O280" s="110"/>
      <c r="P280" s="2">
        <f aca="true" t="shared" si="123" ref="P280:P324">P279+1</f>
        <v>33</v>
      </c>
      <c r="Q280" s="1" t="s">
        <v>34</v>
      </c>
      <c r="R280" s="1"/>
      <c r="S280" s="1"/>
      <c r="T280" s="1"/>
      <c r="U280" s="105"/>
      <c r="V280" s="105"/>
      <c r="W280" s="105"/>
      <c r="AA280">
        <f t="shared" si="114"/>
        <v>492</v>
      </c>
      <c r="AC280">
        <f t="shared" si="122"/>
        <v>472</v>
      </c>
    </row>
    <row r="281" spans="1:29" ht="12.75">
      <c r="A281" s="16">
        <f t="shared" si="120"/>
        <v>5.714285714285714</v>
      </c>
      <c r="B281">
        <f t="shared" si="115"/>
        <v>35</v>
      </c>
      <c r="C281" s="1">
        <f t="shared" si="116"/>
        <v>34</v>
      </c>
      <c r="D281" s="2">
        <f t="shared" si="117"/>
        <v>-34</v>
      </c>
      <c r="E281" s="1">
        <f t="shared" si="118"/>
        <v>-33</v>
      </c>
      <c r="F281">
        <f>F285-1</f>
        <v>187</v>
      </c>
      <c r="G281" s="3">
        <v>1</v>
      </c>
      <c r="H281" s="4">
        <v>2</v>
      </c>
      <c r="I281">
        <f t="shared" si="119"/>
        <v>12</v>
      </c>
      <c r="J281">
        <f t="shared" si="121"/>
        <v>9</v>
      </c>
      <c r="P281" s="2">
        <f t="shared" si="123"/>
        <v>34</v>
      </c>
      <c r="Q281" s="2">
        <v>1</v>
      </c>
      <c r="T281" s="2">
        <f aca="true" t="shared" si="124" ref="T281:T312">T282-1</f>
        <v>436</v>
      </c>
      <c r="AA281">
        <f t="shared" si="114"/>
        <v>493</v>
      </c>
      <c r="AC281">
        <f t="shared" si="122"/>
        <v>473</v>
      </c>
    </row>
    <row r="282" spans="1:29" ht="12.75">
      <c r="A282" s="16">
        <f t="shared" si="120"/>
        <v>5.571428571428571</v>
      </c>
      <c r="B282">
        <f t="shared" si="115"/>
        <v>34</v>
      </c>
      <c r="C282" s="1">
        <f t="shared" si="116"/>
        <v>33</v>
      </c>
      <c r="D282" s="2">
        <f t="shared" si="117"/>
        <v>-33</v>
      </c>
      <c r="E282" s="1">
        <f t="shared" si="118"/>
        <v>-32</v>
      </c>
      <c r="G282" s="3">
        <v>2</v>
      </c>
      <c r="H282" s="4">
        <v>3</v>
      </c>
      <c r="I282">
        <f t="shared" si="119"/>
        <v>13</v>
      </c>
      <c r="J282">
        <f t="shared" si="121"/>
        <v>10</v>
      </c>
      <c r="P282" s="2">
        <f t="shared" si="123"/>
        <v>35</v>
      </c>
      <c r="Q282" s="2">
        <f aca="true" t="shared" si="125" ref="Q282:Q324">Q281+1</f>
        <v>2</v>
      </c>
      <c r="T282" s="2">
        <f t="shared" si="124"/>
        <v>437</v>
      </c>
      <c r="AA282">
        <f t="shared" si="114"/>
        <v>494</v>
      </c>
      <c r="AC282">
        <f t="shared" si="122"/>
        <v>474</v>
      </c>
    </row>
    <row r="283" spans="1:29" ht="12.75">
      <c r="A283" s="16">
        <f t="shared" si="120"/>
        <v>5.428571428571429</v>
      </c>
      <c r="B283">
        <f t="shared" si="115"/>
        <v>33</v>
      </c>
      <c r="C283" s="1">
        <f t="shared" si="116"/>
        <v>32</v>
      </c>
      <c r="D283" s="2">
        <f t="shared" si="117"/>
        <v>-32</v>
      </c>
      <c r="E283" s="1">
        <f t="shared" si="118"/>
        <v>-31</v>
      </c>
      <c r="G283" s="3">
        <v>3</v>
      </c>
      <c r="H283" s="4">
        <v>4</v>
      </c>
      <c r="I283">
        <f t="shared" si="119"/>
        <v>14</v>
      </c>
      <c r="J283">
        <f t="shared" si="121"/>
        <v>11</v>
      </c>
      <c r="P283" s="2">
        <f t="shared" si="123"/>
        <v>36</v>
      </c>
      <c r="Q283" s="2">
        <f t="shared" si="125"/>
        <v>3</v>
      </c>
      <c r="T283" s="2">
        <f t="shared" si="124"/>
        <v>438</v>
      </c>
      <c r="AA283">
        <f t="shared" si="114"/>
        <v>495</v>
      </c>
      <c r="AC283">
        <f t="shared" si="122"/>
        <v>475</v>
      </c>
    </row>
    <row r="284" spans="1:31" ht="12.75">
      <c r="A284" s="16">
        <f t="shared" si="120"/>
        <v>5.285714285714286</v>
      </c>
      <c r="B284">
        <f t="shared" si="115"/>
        <v>32</v>
      </c>
      <c r="C284" s="1">
        <f t="shared" si="116"/>
        <v>31</v>
      </c>
      <c r="D284" s="2">
        <f t="shared" si="117"/>
        <v>-31</v>
      </c>
      <c r="E284" s="1">
        <f t="shared" si="118"/>
        <v>-30</v>
      </c>
      <c r="G284" s="3">
        <v>4</v>
      </c>
      <c r="H284" s="4">
        <v>1</v>
      </c>
      <c r="I284" s="102">
        <f t="shared" si="119"/>
        <v>15</v>
      </c>
      <c r="J284">
        <f t="shared" si="121"/>
        <v>12</v>
      </c>
      <c r="K284" s="11" t="s">
        <v>94</v>
      </c>
      <c r="N284" s="10" t="s">
        <v>34</v>
      </c>
      <c r="P284" s="2">
        <f t="shared" si="123"/>
        <v>37</v>
      </c>
      <c r="Q284" s="2">
        <f t="shared" si="125"/>
        <v>4</v>
      </c>
      <c r="T284" s="2">
        <f t="shared" si="124"/>
        <v>439</v>
      </c>
      <c r="AA284">
        <f t="shared" si="114"/>
        <v>496</v>
      </c>
      <c r="AC284">
        <f t="shared" si="122"/>
        <v>476</v>
      </c>
      <c r="AD284">
        <v>68</v>
      </c>
      <c r="AE284">
        <v>2</v>
      </c>
    </row>
    <row r="285" spans="1:29" ht="12.75">
      <c r="A285" s="16">
        <f t="shared" si="120"/>
        <v>5.142857142857143</v>
      </c>
      <c r="B285">
        <f t="shared" si="115"/>
        <v>31</v>
      </c>
      <c r="C285" s="1">
        <f t="shared" si="116"/>
        <v>30</v>
      </c>
      <c r="D285" s="2">
        <f t="shared" si="117"/>
        <v>-30</v>
      </c>
      <c r="E285" s="1">
        <f t="shared" si="118"/>
        <v>-29</v>
      </c>
      <c r="F285">
        <f>F289-1</f>
        <v>188</v>
      </c>
      <c r="G285" s="3">
        <v>1</v>
      </c>
      <c r="H285" s="4">
        <v>2</v>
      </c>
      <c r="I285">
        <f t="shared" si="119"/>
        <v>16</v>
      </c>
      <c r="J285">
        <f t="shared" si="121"/>
        <v>13</v>
      </c>
      <c r="K285" s="3" t="s">
        <v>95</v>
      </c>
      <c r="N285" s="10">
        <f aca="true" t="shared" si="126" ref="N285:N329">N286-1</f>
        <v>1</v>
      </c>
      <c r="P285" s="2">
        <f t="shared" si="123"/>
        <v>38</v>
      </c>
      <c r="Q285" s="2">
        <f t="shared" si="125"/>
        <v>5</v>
      </c>
      <c r="T285" s="2">
        <f t="shared" si="124"/>
        <v>440</v>
      </c>
      <c r="AA285">
        <f t="shared" si="114"/>
        <v>497</v>
      </c>
      <c r="AC285">
        <f t="shared" si="122"/>
        <v>477</v>
      </c>
    </row>
    <row r="286" spans="1:29" ht="12.75">
      <c r="A286" s="20">
        <f t="shared" si="120"/>
        <v>5</v>
      </c>
      <c r="B286" s="111">
        <f t="shared" si="115"/>
        <v>30</v>
      </c>
      <c r="C286" s="112">
        <f t="shared" si="116"/>
        <v>29</v>
      </c>
      <c r="D286" s="113">
        <f t="shared" si="117"/>
        <v>-29</v>
      </c>
      <c r="E286" s="112">
        <f t="shared" si="118"/>
        <v>-28</v>
      </c>
      <c r="F286" s="111"/>
      <c r="G286" s="114">
        <v>2</v>
      </c>
      <c r="H286" s="115">
        <v>3</v>
      </c>
      <c r="I286" s="111">
        <f t="shared" si="119"/>
        <v>17</v>
      </c>
      <c r="J286" s="111">
        <f t="shared" si="121"/>
        <v>14</v>
      </c>
      <c r="K286" s="111"/>
      <c r="L286" s="111"/>
      <c r="M286" s="111"/>
      <c r="N286" s="116">
        <f t="shared" si="126"/>
        <v>2</v>
      </c>
      <c r="O286" s="111"/>
      <c r="P286" s="113">
        <f t="shared" si="123"/>
        <v>39</v>
      </c>
      <c r="Q286" s="113">
        <f t="shared" si="125"/>
        <v>6</v>
      </c>
      <c r="R286" s="111"/>
      <c r="S286" s="111"/>
      <c r="T286" s="113">
        <f t="shared" si="124"/>
        <v>441</v>
      </c>
      <c r="U286" s="1">
        <f>(B$149-B286)/7</f>
        <v>63</v>
      </c>
      <c r="V286" s="1">
        <f>(B$44-B286)/7</f>
        <v>78</v>
      </c>
      <c r="W286" s="1">
        <f>70-(B286-B$251)/7</f>
        <v>75</v>
      </c>
      <c r="X286" s="3">
        <f>-(B286-B$86)/7</f>
        <v>72</v>
      </c>
      <c r="Y286" s="106">
        <f>-(B286-B$100)/7</f>
        <v>70</v>
      </c>
      <c r="Z286" s="3">
        <f>-(B286-B$163)/7</f>
        <v>61</v>
      </c>
      <c r="AA286">
        <f t="shared" si="114"/>
        <v>498</v>
      </c>
      <c r="AB286" s="53">
        <f>AB279+(Y286-Y279)</f>
        <v>71</v>
      </c>
      <c r="AC286">
        <f t="shared" si="122"/>
        <v>478</v>
      </c>
    </row>
    <row r="287" spans="1:29" ht="12.75">
      <c r="A287" s="16">
        <f t="shared" si="120"/>
        <v>4.857142857142857</v>
      </c>
      <c r="B287">
        <f t="shared" si="115"/>
        <v>29</v>
      </c>
      <c r="C287" s="1">
        <f t="shared" si="116"/>
        <v>28</v>
      </c>
      <c r="D287" s="2">
        <f t="shared" si="117"/>
        <v>-28</v>
      </c>
      <c r="E287" s="1">
        <f t="shared" si="118"/>
        <v>-27</v>
      </c>
      <c r="G287" s="3">
        <v>3</v>
      </c>
      <c r="H287" s="4">
        <v>4</v>
      </c>
      <c r="I287">
        <f t="shared" si="119"/>
        <v>18</v>
      </c>
      <c r="J287">
        <f t="shared" si="121"/>
        <v>15</v>
      </c>
      <c r="N287" s="10">
        <f t="shared" si="126"/>
        <v>3</v>
      </c>
      <c r="P287" s="2">
        <f t="shared" si="123"/>
        <v>40</v>
      </c>
      <c r="Q287" s="2">
        <f t="shared" si="125"/>
        <v>7</v>
      </c>
      <c r="T287" s="2">
        <f t="shared" si="124"/>
        <v>442</v>
      </c>
      <c r="AA287">
        <f t="shared" si="114"/>
        <v>499</v>
      </c>
      <c r="AC287">
        <f t="shared" si="122"/>
        <v>479</v>
      </c>
    </row>
    <row r="288" spans="1:29" ht="12.75">
      <c r="A288" s="16">
        <f t="shared" si="120"/>
        <v>4.714285714285714</v>
      </c>
      <c r="B288">
        <f t="shared" si="115"/>
        <v>28</v>
      </c>
      <c r="C288" s="1">
        <f t="shared" si="116"/>
        <v>27</v>
      </c>
      <c r="D288" s="2">
        <f t="shared" si="117"/>
        <v>-27</v>
      </c>
      <c r="E288" s="1">
        <f t="shared" si="118"/>
        <v>-26</v>
      </c>
      <c r="G288" s="3">
        <v>4</v>
      </c>
      <c r="H288" s="4">
        <v>1</v>
      </c>
      <c r="I288">
        <f t="shared" si="119"/>
        <v>19</v>
      </c>
      <c r="J288">
        <f t="shared" si="121"/>
        <v>16</v>
      </c>
      <c r="N288" s="10">
        <f t="shared" si="126"/>
        <v>4</v>
      </c>
      <c r="P288" s="2">
        <f t="shared" si="123"/>
        <v>41</v>
      </c>
      <c r="Q288" s="2">
        <f t="shared" si="125"/>
        <v>8</v>
      </c>
      <c r="T288" s="2">
        <f t="shared" si="124"/>
        <v>443</v>
      </c>
      <c r="AA288">
        <f t="shared" si="114"/>
        <v>500</v>
      </c>
      <c r="AC288">
        <f t="shared" si="122"/>
        <v>480</v>
      </c>
    </row>
    <row r="289" spans="1:29" ht="12.75">
      <c r="A289" s="16">
        <f t="shared" si="120"/>
        <v>4.571428571428571</v>
      </c>
      <c r="B289">
        <f t="shared" si="115"/>
        <v>27</v>
      </c>
      <c r="C289" s="1">
        <f t="shared" si="116"/>
        <v>26</v>
      </c>
      <c r="D289" s="2">
        <f t="shared" si="117"/>
        <v>-26</v>
      </c>
      <c r="E289" s="1">
        <f t="shared" si="118"/>
        <v>-25</v>
      </c>
      <c r="F289">
        <f>F293-1</f>
        <v>189</v>
      </c>
      <c r="G289" s="3">
        <v>1</v>
      </c>
      <c r="H289" s="4">
        <v>2</v>
      </c>
      <c r="I289">
        <f t="shared" si="119"/>
        <v>20</v>
      </c>
      <c r="J289">
        <f t="shared" si="121"/>
        <v>17</v>
      </c>
      <c r="L289" s="7"/>
      <c r="M289" s="7"/>
      <c r="N289" s="10">
        <f t="shared" si="126"/>
        <v>5</v>
      </c>
      <c r="P289" s="2">
        <f t="shared" si="123"/>
        <v>42</v>
      </c>
      <c r="Q289" s="2">
        <f t="shared" si="125"/>
        <v>9</v>
      </c>
      <c r="T289" s="2">
        <f t="shared" si="124"/>
        <v>444</v>
      </c>
      <c r="AA289">
        <f t="shared" si="114"/>
        <v>501</v>
      </c>
      <c r="AC289">
        <f t="shared" si="122"/>
        <v>481</v>
      </c>
    </row>
    <row r="290" spans="1:29" ht="12.75">
      <c r="A290" s="16">
        <f t="shared" si="120"/>
        <v>4.428571428571429</v>
      </c>
      <c r="B290">
        <f t="shared" si="115"/>
        <v>26</v>
      </c>
      <c r="C290" s="1">
        <f t="shared" si="116"/>
        <v>25</v>
      </c>
      <c r="D290" s="2">
        <f t="shared" si="117"/>
        <v>-25</v>
      </c>
      <c r="E290" s="1">
        <f t="shared" si="118"/>
        <v>-24</v>
      </c>
      <c r="G290" s="3">
        <v>2</v>
      </c>
      <c r="H290" s="4">
        <v>3</v>
      </c>
      <c r="I290">
        <f t="shared" si="119"/>
        <v>21</v>
      </c>
      <c r="J290" s="102">
        <f t="shared" si="121"/>
        <v>18</v>
      </c>
      <c r="K290" s="11" t="s">
        <v>96</v>
      </c>
      <c r="N290" s="10">
        <f t="shared" si="126"/>
        <v>6</v>
      </c>
      <c r="O290" s="10" t="s">
        <v>34</v>
      </c>
      <c r="P290" s="2">
        <f t="shared" si="123"/>
        <v>43</v>
      </c>
      <c r="Q290" s="2">
        <f t="shared" si="125"/>
        <v>10</v>
      </c>
      <c r="R290" s="10"/>
      <c r="S290" s="10"/>
      <c r="T290" s="2">
        <f t="shared" si="124"/>
        <v>445</v>
      </c>
      <c r="AA290">
        <f t="shared" si="114"/>
        <v>502</v>
      </c>
      <c r="AC290">
        <f t="shared" si="122"/>
        <v>482</v>
      </c>
    </row>
    <row r="291" spans="1:31" ht="12.75">
      <c r="A291" s="16">
        <f t="shared" si="120"/>
        <v>4.285714285714286</v>
      </c>
      <c r="B291">
        <f t="shared" si="115"/>
        <v>25</v>
      </c>
      <c r="C291" s="1">
        <f t="shared" si="116"/>
        <v>24</v>
      </c>
      <c r="D291" s="2">
        <f t="shared" si="117"/>
        <v>-24</v>
      </c>
      <c r="E291" s="1">
        <f t="shared" si="118"/>
        <v>-23</v>
      </c>
      <c r="G291" s="3">
        <v>3</v>
      </c>
      <c r="H291" s="4">
        <v>4</v>
      </c>
      <c r="I291">
        <f t="shared" si="119"/>
        <v>22</v>
      </c>
      <c r="J291">
        <f t="shared" si="121"/>
        <v>19</v>
      </c>
      <c r="L291" s="8"/>
      <c r="M291" s="8"/>
      <c r="N291" s="10">
        <f t="shared" si="126"/>
        <v>7</v>
      </c>
      <c r="O291" s="10">
        <f aca="true" t="shared" si="127" ref="O291:O299">O292-1</f>
        <v>1</v>
      </c>
      <c r="P291" s="2">
        <f t="shared" si="123"/>
        <v>44</v>
      </c>
      <c r="Q291" s="2">
        <f t="shared" si="125"/>
        <v>11</v>
      </c>
      <c r="R291" s="10"/>
      <c r="S291" s="10"/>
      <c r="T291" s="2">
        <f t="shared" si="124"/>
        <v>446</v>
      </c>
      <c r="AA291">
        <f t="shared" si="114"/>
        <v>503</v>
      </c>
      <c r="AC291">
        <f t="shared" si="122"/>
        <v>483</v>
      </c>
      <c r="AD291">
        <v>69</v>
      </c>
      <c r="AE291">
        <v>1</v>
      </c>
    </row>
    <row r="292" spans="1:29" ht="12.75">
      <c r="A292" s="16">
        <f t="shared" si="120"/>
        <v>4.142857142857143</v>
      </c>
      <c r="B292">
        <f t="shared" si="115"/>
        <v>24</v>
      </c>
      <c r="C292" s="1">
        <f t="shared" si="116"/>
        <v>23</v>
      </c>
      <c r="D292" s="2">
        <f t="shared" si="117"/>
        <v>-23</v>
      </c>
      <c r="E292" s="1">
        <f t="shared" si="118"/>
        <v>-22</v>
      </c>
      <c r="G292" s="3">
        <v>4</v>
      </c>
      <c r="H292" s="4">
        <v>1</v>
      </c>
      <c r="I292">
        <f t="shared" si="119"/>
        <v>23</v>
      </c>
      <c r="J292">
        <f t="shared" si="121"/>
        <v>20</v>
      </c>
      <c r="K292" s="13" t="s">
        <v>97</v>
      </c>
      <c r="N292" s="10">
        <f t="shared" si="126"/>
        <v>8</v>
      </c>
      <c r="O292" s="10">
        <f t="shared" si="127"/>
        <v>2</v>
      </c>
      <c r="P292" s="2">
        <f t="shared" si="123"/>
        <v>45</v>
      </c>
      <c r="Q292" s="2">
        <f t="shared" si="125"/>
        <v>12</v>
      </c>
      <c r="R292" s="10"/>
      <c r="S292" s="10"/>
      <c r="T292" s="2">
        <f t="shared" si="124"/>
        <v>447</v>
      </c>
      <c r="AA292">
        <f t="shared" si="114"/>
        <v>504</v>
      </c>
      <c r="AC292">
        <f t="shared" si="122"/>
        <v>484</v>
      </c>
    </row>
    <row r="293" spans="1:29" ht="12.75">
      <c r="A293" s="20">
        <f t="shared" si="120"/>
        <v>4</v>
      </c>
      <c r="B293" s="27">
        <f t="shared" si="115"/>
        <v>23</v>
      </c>
      <c r="C293" s="22">
        <f t="shared" si="116"/>
        <v>22</v>
      </c>
      <c r="D293" s="24">
        <f t="shared" si="117"/>
        <v>-22</v>
      </c>
      <c r="E293" s="22">
        <f t="shared" si="118"/>
        <v>-21</v>
      </c>
      <c r="F293" s="27">
        <f>F297-1</f>
        <v>190</v>
      </c>
      <c r="G293" s="21">
        <v>1</v>
      </c>
      <c r="H293" s="6">
        <v>2</v>
      </c>
      <c r="I293" s="27">
        <f t="shared" si="119"/>
        <v>24</v>
      </c>
      <c r="J293" s="27">
        <f t="shared" si="121"/>
        <v>21</v>
      </c>
      <c r="K293" s="27"/>
      <c r="L293" s="27"/>
      <c r="M293" s="27"/>
      <c r="N293" s="117">
        <f t="shared" si="126"/>
        <v>9</v>
      </c>
      <c r="O293" s="117">
        <f t="shared" si="127"/>
        <v>3</v>
      </c>
      <c r="P293" s="24">
        <f t="shared" si="123"/>
        <v>46</v>
      </c>
      <c r="Q293" s="24">
        <f t="shared" si="125"/>
        <v>13</v>
      </c>
      <c r="R293" s="117"/>
      <c r="S293" s="117"/>
      <c r="T293" s="24">
        <f t="shared" si="124"/>
        <v>448</v>
      </c>
      <c r="U293" s="1">
        <f>(B$149-B293)/7</f>
        <v>64</v>
      </c>
      <c r="V293" s="1">
        <f>(B$44-B293)/7</f>
        <v>79</v>
      </c>
      <c r="W293" s="1">
        <f>70-(B293-B$251)/7</f>
        <v>76</v>
      </c>
      <c r="X293" s="3">
        <f>-(B293-B$86)/7</f>
        <v>73</v>
      </c>
      <c r="Y293" s="3">
        <f>-(B293-B$100)/7</f>
        <v>71</v>
      </c>
      <c r="Z293" s="106">
        <f>-(B293-B$163)/7</f>
        <v>62</v>
      </c>
      <c r="AA293">
        <f t="shared" si="114"/>
        <v>505</v>
      </c>
      <c r="AB293" s="53">
        <f>AB286+(Y293-Y286)</f>
        <v>72</v>
      </c>
      <c r="AC293">
        <f t="shared" si="122"/>
        <v>485</v>
      </c>
    </row>
    <row r="294" spans="1:29" ht="12.75">
      <c r="A294" s="16">
        <f t="shared" si="120"/>
        <v>3.857142857142857</v>
      </c>
      <c r="B294">
        <f t="shared" si="115"/>
        <v>22</v>
      </c>
      <c r="C294" s="1">
        <f t="shared" si="116"/>
        <v>21</v>
      </c>
      <c r="D294" s="2">
        <f t="shared" si="117"/>
        <v>-21</v>
      </c>
      <c r="E294" s="1">
        <f t="shared" si="118"/>
        <v>-20</v>
      </c>
      <c r="G294" s="3">
        <v>2</v>
      </c>
      <c r="H294" s="4">
        <v>3</v>
      </c>
      <c r="I294">
        <f t="shared" si="119"/>
        <v>25</v>
      </c>
      <c r="J294">
        <f t="shared" si="121"/>
        <v>22</v>
      </c>
      <c r="N294" s="10">
        <f t="shared" si="126"/>
        <v>10</v>
      </c>
      <c r="O294" s="10">
        <f t="shared" si="127"/>
        <v>4</v>
      </c>
      <c r="P294" s="2">
        <f t="shared" si="123"/>
        <v>47</v>
      </c>
      <c r="Q294" s="2">
        <f t="shared" si="125"/>
        <v>14</v>
      </c>
      <c r="R294" s="10"/>
      <c r="S294" s="10"/>
      <c r="T294" s="2">
        <f t="shared" si="124"/>
        <v>449</v>
      </c>
      <c r="AA294">
        <f t="shared" si="114"/>
        <v>506</v>
      </c>
      <c r="AC294">
        <f t="shared" si="122"/>
        <v>486</v>
      </c>
    </row>
    <row r="295" spans="1:29" ht="12.75">
      <c r="A295" s="16">
        <f t="shared" si="120"/>
        <v>3.7142857142857144</v>
      </c>
      <c r="B295">
        <f t="shared" si="115"/>
        <v>21</v>
      </c>
      <c r="C295" s="1">
        <f t="shared" si="116"/>
        <v>20</v>
      </c>
      <c r="D295" s="2">
        <f t="shared" si="117"/>
        <v>-20</v>
      </c>
      <c r="E295" s="1">
        <f t="shared" si="118"/>
        <v>-19</v>
      </c>
      <c r="G295" s="3">
        <v>3</v>
      </c>
      <c r="H295" s="4">
        <v>4</v>
      </c>
      <c r="I295">
        <f t="shared" si="119"/>
        <v>26</v>
      </c>
      <c r="J295">
        <f t="shared" si="121"/>
        <v>23</v>
      </c>
      <c r="N295" s="10">
        <f t="shared" si="126"/>
        <v>11</v>
      </c>
      <c r="O295" s="10">
        <f t="shared" si="127"/>
        <v>5</v>
      </c>
      <c r="P295" s="2">
        <f t="shared" si="123"/>
        <v>48</v>
      </c>
      <c r="Q295" s="2">
        <f t="shared" si="125"/>
        <v>15</v>
      </c>
      <c r="R295" s="10"/>
      <c r="S295" s="10"/>
      <c r="T295" s="2">
        <f t="shared" si="124"/>
        <v>450</v>
      </c>
      <c r="AA295">
        <f t="shared" si="114"/>
        <v>507</v>
      </c>
      <c r="AC295">
        <f t="shared" si="122"/>
        <v>487</v>
      </c>
    </row>
    <row r="296" spans="1:29" ht="12.75">
      <c r="A296" s="16">
        <f t="shared" si="120"/>
        <v>3.5714285714285716</v>
      </c>
      <c r="B296">
        <f t="shared" si="115"/>
        <v>20</v>
      </c>
      <c r="C296" s="1">
        <f t="shared" si="116"/>
        <v>19</v>
      </c>
      <c r="D296" s="2">
        <f t="shared" si="117"/>
        <v>-19</v>
      </c>
      <c r="E296" s="1">
        <f t="shared" si="118"/>
        <v>-18</v>
      </c>
      <c r="G296" s="3">
        <v>4</v>
      </c>
      <c r="H296" s="4">
        <v>1</v>
      </c>
      <c r="I296">
        <f t="shared" si="119"/>
        <v>27</v>
      </c>
      <c r="J296">
        <f t="shared" si="121"/>
        <v>24</v>
      </c>
      <c r="L296" s="203" t="s">
        <v>98</v>
      </c>
      <c r="M296" s="203"/>
      <c r="N296" s="10">
        <f t="shared" si="126"/>
        <v>12</v>
      </c>
      <c r="O296" s="10">
        <f t="shared" si="127"/>
        <v>6</v>
      </c>
      <c r="P296" s="2">
        <f t="shared" si="123"/>
        <v>49</v>
      </c>
      <c r="Q296" s="2">
        <f t="shared" si="125"/>
        <v>16</v>
      </c>
      <c r="R296" s="10"/>
      <c r="S296" s="10"/>
      <c r="T296" s="2">
        <f t="shared" si="124"/>
        <v>451</v>
      </c>
      <c r="AA296">
        <f t="shared" si="114"/>
        <v>508</v>
      </c>
      <c r="AC296">
        <f t="shared" si="122"/>
        <v>488</v>
      </c>
    </row>
    <row r="297" spans="1:29" ht="12.75">
      <c r="A297" s="16">
        <f t="shared" si="120"/>
        <v>3.4285714285714284</v>
      </c>
      <c r="B297">
        <f t="shared" si="115"/>
        <v>19</v>
      </c>
      <c r="C297" s="1">
        <f t="shared" si="116"/>
        <v>18</v>
      </c>
      <c r="D297" s="2">
        <f t="shared" si="117"/>
        <v>-18</v>
      </c>
      <c r="E297" s="1">
        <f t="shared" si="118"/>
        <v>-17</v>
      </c>
      <c r="F297">
        <f>F301-1</f>
        <v>191</v>
      </c>
      <c r="G297" s="3">
        <v>1</v>
      </c>
      <c r="H297" s="4">
        <v>2</v>
      </c>
      <c r="I297">
        <f t="shared" si="119"/>
        <v>28</v>
      </c>
      <c r="J297">
        <f t="shared" si="121"/>
        <v>25</v>
      </c>
      <c r="L297" s="192" t="s">
        <v>99</v>
      </c>
      <c r="M297" s="192"/>
      <c r="N297" s="10">
        <f t="shared" si="126"/>
        <v>13</v>
      </c>
      <c r="O297" s="10">
        <f t="shared" si="127"/>
        <v>7</v>
      </c>
      <c r="P297" s="2">
        <f t="shared" si="123"/>
        <v>50</v>
      </c>
      <c r="Q297" s="2">
        <f t="shared" si="125"/>
        <v>17</v>
      </c>
      <c r="R297" s="10"/>
      <c r="S297" s="10"/>
      <c r="T297" s="2">
        <f t="shared" si="124"/>
        <v>452</v>
      </c>
      <c r="AA297">
        <f t="shared" si="114"/>
        <v>509</v>
      </c>
      <c r="AC297">
        <f t="shared" si="122"/>
        <v>489</v>
      </c>
    </row>
    <row r="298" spans="1:31" ht="12.75">
      <c r="A298" s="16">
        <f t="shared" si="120"/>
        <v>3.2857142857142856</v>
      </c>
      <c r="B298">
        <f t="shared" si="115"/>
        <v>18</v>
      </c>
      <c r="C298" s="1">
        <f t="shared" si="116"/>
        <v>17</v>
      </c>
      <c r="D298" s="2">
        <f t="shared" si="117"/>
        <v>-17</v>
      </c>
      <c r="E298" s="1">
        <f t="shared" si="118"/>
        <v>-16</v>
      </c>
      <c r="G298" s="3">
        <v>2</v>
      </c>
      <c r="H298" s="4">
        <v>3</v>
      </c>
      <c r="I298">
        <f t="shared" si="119"/>
        <v>29</v>
      </c>
      <c r="J298">
        <f t="shared" si="121"/>
        <v>26</v>
      </c>
      <c r="K298" s="3"/>
      <c r="L298" s="51" t="s">
        <v>100</v>
      </c>
      <c r="M298" s="51" t="s">
        <v>101</v>
      </c>
      <c r="N298" s="10">
        <f t="shared" si="126"/>
        <v>14</v>
      </c>
      <c r="O298" s="10">
        <f t="shared" si="127"/>
        <v>8</v>
      </c>
      <c r="P298" s="2">
        <f t="shared" si="123"/>
        <v>51</v>
      </c>
      <c r="Q298" s="2">
        <f t="shared" si="125"/>
        <v>18</v>
      </c>
      <c r="R298" s="10"/>
      <c r="S298" s="10"/>
      <c r="T298" s="2">
        <f t="shared" si="124"/>
        <v>453</v>
      </c>
      <c r="AA298">
        <f t="shared" si="114"/>
        <v>510</v>
      </c>
      <c r="AC298" s="66">
        <f t="shared" si="122"/>
        <v>490</v>
      </c>
      <c r="AD298">
        <v>70</v>
      </c>
      <c r="AE298">
        <v>0</v>
      </c>
    </row>
    <row r="299" spans="1:29" ht="12.75">
      <c r="A299" s="16">
        <f t="shared" si="120"/>
        <v>3.142857142857143</v>
      </c>
      <c r="B299">
        <f aca="true" t="shared" si="128" ref="B299:B315">B298-1</f>
        <v>17</v>
      </c>
      <c r="C299" s="1">
        <f aca="true" t="shared" si="129" ref="C299:C315">C298-1</f>
        <v>16</v>
      </c>
      <c r="D299" s="2">
        <f aca="true" t="shared" si="130" ref="D299:D330">D298+1</f>
        <v>-16</v>
      </c>
      <c r="E299" s="1">
        <f aca="true" t="shared" si="131" ref="E299:E330">E298+1</f>
        <v>-15</v>
      </c>
      <c r="G299" s="3">
        <v>3</v>
      </c>
      <c r="H299" s="4">
        <v>4</v>
      </c>
      <c r="I299">
        <f t="shared" si="119"/>
        <v>30</v>
      </c>
      <c r="J299">
        <f t="shared" si="121"/>
        <v>27</v>
      </c>
      <c r="K299" t="s">
        <v>102</v>
      </c>
      <c r="L299" s="53">
        <v>0</v>
      </c>
      <c r="M299" s="8"/>
      <c r="N299" s="10">
        <f t="shared" si="126"/>
        <v>15</v>
      </c>
      <c r="O299" s="10">
        <f t="shared" si="127"/>
        <v>9</v>
      </c>
      <c r="P299" s="2">
        <f t="shared" si="123"/>
        <v>52</v>
      </c>
      <c r="Q299" s="2">
        <f t="shared" si="125"/>
        <v>19</v>
      </c>
      <c r="R299" s="10"/>
      <c r="S299" s="10"/>
      <c r="T299" s="2">
        <f t="shared" si="124"/>
        <v>454</v>
      </c>
      <c r="AA299">
        <f t="shared" si="114"/>
        <v>511</v>
      </c>
      <c r="AC299">
        <f t="shared" si="122"/>
        <v>491</v>
      </c>
    </row>
    <row r="300" spans="1:29" ht="12.75">
      <c r="A300" s="20">
        <f t="shared" si="120"/>
        <v>3</v>
      </c>
      <c r="B300" s="27">
        <f t="shared" si="128"/>
        <v>16</v>
      </c>
      <c r="C300" s="22">
        <f t="shared" si="129"/>
        <v>15</v>
      </c>
      <c r="D300" s="24">
        <f t="shared" si="130"/>
        <v>-15</v>
      </c>
      <c r="E300" s="22">
        <f t="shared" si="131"/>
        <v>-14</v>
      </c>
      <c r="F300" s="27"/>
      <c r="G300" s="21">
        <v>4</v>
      </c>
      <c r="H300" s="6">
        <v>1</v>
      </c>
      <c r="I300" s="27">
        <f t="shared" si="119"/>
        <v>31</v>
      </c>
      <c r="J300" s="118">
        <f t="shared" si="121"/>
        <v>28</v>
      </c>
      <c r="K300" s="27" t="s">
        <v>103</v>
      </c>
      <c r="L300" s="27">
        <v>1</v>
      </c>
      <c r="M300" s="27">
        <v>0</v>
      </c>
      <c r="N300" s="117">
        <f t="shared" si="126"/>
        <v>16</v>
      </c>
      <c r="O300" s="117">
        <v>10</v>
      </c>
      <c r="P300" s="24">
        <f t="shared" si="123"/>
        <v>53</v>
      </c>
      <c r="Q300" s="24">
        <f t="shared" si="125"/>
        <v>20</v>
      </c>
      <c r="R300" s="117"/>
      <c r="S300" s="117"/>
      <c r="T300" s="24">
        <f t="shared" si="124"/>
        <v>455</v>
      </c>
      <c r="U300" s="1">
        <f>(B$149-B300)/7</f>
        <v>65</v>
      </c>
      <c r="V300" s="1">
        <f>(B$44-B300)/7</f>
        <v>80</v>
      </c>
      <c r="W300" s="1">
        <f>70-(B300-B$251)/7</f>
        <v>77</v>
      </c>
      <c r="X300" s="3">
        <f>-(B300-B$86)/7</f>
        <v>74</v>
      </c>
      <c r="Y300" s="3">
        <f>-(B300-B$100)/7</f>
        <v>72</v>
      </c>
      <c r="Z300" s="3">
        <f>-(B300-B$163)/7</f>
        <v>63</v>
      </c>
      <c r="AA300">
        <f t="shared" si="114"/>
        <v>512</v>
      </c>
      <c r="AB300" s="53">
        <f>AB293+(Y300-Y293)</f>
        <v>73</v>
      </c>
      <c r="AC300">
        <f t="shared" si="122"/>
        <v>492</v>
      </c>
    </row>
    <row r="301" spans="1:29" ht="12.75">
      <c r="A301" s="16">
        <f t="shared" si="120"/>
        <v>2.857142857142857</v>
      </c>
      <c r="B301">
        <f t="shared" si="128"/>
        <v>15</v>
      </c>
      <c r="C301" s="1">
        <f t="shared" si="129"/>
        <v>14</v>
      </c>
      <c r="D301" s="2">
        <f t="shared" si="130"/>
        <v>-14</v>
      </c>
      <c r="E301" s="1">
        <f t="shared" si="131"/>
        <v>-13</v>
      </c>
      <c r="F301">
        <f>F305-1</f>
        <v>192</v>
      </c>
      <c r="G301" s="3">
        <v>1</v>
      </c>
      <c r="H301" s="4">
        <v>2</v>
      </c>
      <c r="I301">
        <f t="shared" si="119"/>
        <v>32</v>
      </c>
      <c r="J301">
        <f t="shared" si="121"/>
        <v>29</v>
      </c>
      <c r="K301" s="5" t="s">
        <v>104</v>
      </c>
      <c r="L301">
        <f aca="true" t="shared" si="132" ref="L301:L332">L300+1</f>
        <v>2</v>
      </c>
      <c r="M301">
        <v>1</v>
      </c>
      <c r="N301" s="10">
        <f t="shared" si="126"/>
        <v>17</v>
      </c>
      <c r="P301" s="2">
        <f t="shared" si="123"/>
        <v>54</v>
      </c>
      <c r="Q301" s="2">
        <f t="shared" si="125"/>
        <v>21</v>
      </c>
      <c r="T301" s="2">
        <f t="shared" si="124"/>
        <v>456</v>
      </c>
      <c r="AA301">
        <f t="shared" si="114"/>
        <v>513</v>
      </c>
      <c r="AC301">
        <f t="shared" si="122"/>
        <v>493</v>
      </c>
    </row>
    <row r="302" spans="1:29" ht="12.75">
      <c r="A302" s="16">
        <f t="shared" si="120"/>
        <v>2.7142857142857144</v>
      </c>
      <c r="B302">
        <f t="shared" si="128"/>
        <v>14</v>
      </c>
      <c r="C302" s="1">
        <f t="shared" si="129"/>
        <v>13</v>
      </c>
      <c r="D302" s="2">
        <f t="shared" si="130"/>
        <v>-13</v>
      </c>
      <c r="E302" s="1">
        <f t="shared" si="131"/>
        <v>-12</v>
      </c>
      <c r="G302" s="3">
        <v>2</v>
      </c>
      <c r="H302" s="4">
        <v>3</v>
      </c>
      <c r="I302">
        <f t="shared" si="119"/>
        <v>33</v>
      </c>
      <c r="J302">
        <f t="shared" si="121"/>
        <v>30</v>
      </c>
      <c r="L302">
        <f t="shared" si="132"/>
        <v>3</v>
      </c>
      <c r="M302">
        <f aca="true" t="shared" si="133" ref="M302:M332">M301+1</f>
        <v>2</v>
      </c>
      <c r="N302" s="10">
        <f t="shared" si="126"/>
        <v>18</v>
      </c>
      <c r="P302" s="2">
        <f t="shared" si="123"/>
        <v>55</v>
      </c>
      <c r="Q302" s="2">
        <f t="shared" si="125"/>
        <v>22</v>
      </c>
      <c r="T302" s="2">
        <f t="shared" si="124"/>
        <v>457</v>
      </c>
      <c r="AA302">
        <f t="shared" si="114"/>
        <v>514</v>
      </c>
      <c r="AC302">
        <f t="shared" si="122"/>
        <v>494</v>
      </c>
    </row>
    <row r="303" spans="1:29" ht="12.75">
      <c r="A303" s="16">
        <f t="shared" si="120"/>
        <v>2.5714285714285716</v>
      </c>
      <c r="B303">
        <f t="shared" si="128"/>
        <v>13</v>
      </c>
      <c r="C303" s="1">
        <f t="shared" si="129"/>
        <v>12</v>
      </c>
      <c r="D303" s="2">
        <f t="shared" si="130"/>
        <v>-12</v>
      </c>
      <c r="E303" s="1">
        <f t="shared" si="131"/>
        <v>-11</v>
      </c>
      <c r="G303" s="3">
        <v>3</v>
      </c>
      <c r="H303" s="4">
        <v>4</v>
      </c>
      <c r="I303">
        <f t="shared" si="119"/>
        <v>34</v>
      </c>
      <c r="J303">
        <f t="shared" si="121"/>
        <v>31</v>
      </c>
      <c r="L303">
        <f t="shared" si="132"/>
        <v>4</v>
      </c>
      <c r="M303">
        <f t="shared" si="133"/>
        <v>3</v>
      </c>
      <c r="N303" s="10">
        <f t="shared" si="126"/>
        <v>19</v>
      </c>
      <c r="P303" s="2">
        <f t="shared" si="123"/>
        <v>56</v>
      </c>
      <c r="Q303" s="2">
        <f t="shared" si="125"/>
        <v>23</v>
      </c>
      <c r="T303" s="2">
        <f t="shared" si="124"/>
        <v>458</v>
      </c>
      <c r="AA303">
        <f t="shared" si="114"/>
        <v>515</v>
      </c>
      <c r="AC303">
        <f t="shared" si="122"/>
        <v>495</v>
      </c>
    </row>
    <row r="304" spans="1:29" ht="12.75">
      <c r="A304" s="16">
        <f t="shared" si="120"/>
        <v>2.4285714285714284</v>
      </c>
      <c r="B304">
        <f t="shared" si="128"/>
        <v>12</v>
      </c>
      <c r="C304" s="1">
        <f t="shared" si="129"/>
        <v>11</v>
      </c>
      <c r="D304" s="2">
        <f t="shared" si="130"/>
        <v>-11</v>
      </c>
      <c r="E304" s="1">
        <f t="shared" si="131"/>
        <v>-10</v>
      </c>
      <c r="G304" s="3">
        <v>4</v>
      </c>
      <c r="H304" s="4">
        <v>1</v>
      </c>
      <c r="I304">
        <f t="shared" si="119"/>
        <v>35</v>
      </c>
      <c r="J304">
        <f t="shared" si="121"/>
        <v>32</v>
      </c>
      <c r="L304">
        <f t="shared" si="132"/>
        <v>5</v>
      </c>
      <c r="M304">
        <f t="shared" si="133"/>
        <v>4</v>
      </c>
      <c r="N304" s="10">
        <f t="shared" si="126"/>
        <v>20</v>
      </c>
      <c r="P304" s="2">
        <f t="shared" si="123"/>
        <v>57</v>
      </c>
      <c r="Q304" s="2">
        <f t="shared" si="125"/>
        <v>24</v>
      </c>
      <c r="T304" s="2">
        <f t="shared" si="124"/>
        <v>459</v>
      </c>
      <c r="AA304">
        <f t="shared" si="114"/>
        <v>516</v>
      </c>
      <c r="AC304">
        <f t="shared" si="122"/>
        <v>496</v>
      </c>
    </row>
    <row r="305" spans="1:30" ht="12.75">
      <c r="A305" s="16">
        <f aca="true" t="shared" si="134" ref="A305:A315">(5+B305)/7</f>
        <v>2.2857142857142856</v>
      </c>
      <c r="B305">
        <f t="shared" si="128"/>
        <v>11</v>
      </c>
      <c r="C305" s="1">
        <f t="shared" si="129"/>
        <v>10</v>
      </c>
      <c r="D305" s="2">
        <f t="shared" si="130"/>
        <v>-10</v>
      </c>
      <c r="E305" s="1">
        <f t="shared" si="131"/>
        <v>-9</v>
      </c>
      <c r="F305">
        <f>F309-1</f>
        <v>193</v>
      </c>
      <c r="G305" s="3">
        <v>1</v>
      </c>
      <c r="H305" s="4">
        <v>2</v>
      </c>
      <c r="I305">
        <f t="shared" si="119"/>
        <v>36</v>
      </c>
      <c r="J305">
        <f t="shared" si="121"/>
        <v>33</v>
      </c>
      <c r="L305">
        <f t="shared" si="132"/>
        <v>6</v>
      </c>
      <c r="M305">
        <f t="shared" si="133"/>
        <v>5</v>
      </c>
      <c r="N305" s="10">
        <f t="shared" si="126"/>
        <v>21</v>
      </c>
      <c r="P305" s="2">
        <f t="shared" si="123"/>
        <v>58</v>
      </c>
      <c r="Q305" s="2">
        <f t="shared" si="125"/>
        <v>25</v>
      </c>
      <c r="T305" s="2">
        <f t="shared" si="124"/>
        <v>460</v>
      </c>
      <c r="AA305">
        <f t="shared" si="114"/>
        <v>517</v>
      </c>
      <c r="AC305">
        <f t="shared" si="122"/>
        <v>497</v>
      </c>
      <c r="AD305">
        <v>71</v>
      </c>
    </row>
    <row r="306" spans="1:29" ht="12.75">
      <c r="A306" s="16">
        <f t="shared" si="134"/>
        <v>2.142857142857143</v>
      </c>
      <c r="B306">
        <f t="shared" si="128"/>
        <v>10</v>
      </c>
      <c r="C306" s="1">
        <f t="shared" si="129"/>
        <v>9</v>
      </c>
      <c r="D306" s="2">
        <f t="shared" si="130"/>
        <v>-9</v>
      </c>
      <c r="E306" s="1">
        <f t="shared" si="131"/>
        <v>-8</v>
      </c>
      <c r="G306" s="3">
        <v>2</v>
      </c>
      <c r="H306" s="4">
        <v>3</v>
      </c>
      <c r="I306">
        <f t="shared" si="119"/>
        <v>37</v>
      </c>
      <c r="J306">
        <f t="shared" si="121"/>
        <v>34</v>
      </c>
      <c r="L306">
        <f t="shared" si="132"/>
        <v>7</v>
      </c>
      <c r="M306">
        <f t="shared" si="133"/>
        <v>6</v>
      </c>
      <c r="N306" s="10">
        <f t="shared" si="126"/>
        <v>22</v>
      </c>
      <c r="P306" s="2">
        <f t="shared" si="123"/>
        <v>59</v>
      </c>
      <c r="Q306" s="2">
        <f t="shared" si="125"/>
        <v>26</v>
      </c>
      <c r="T306" s="2">
        <f t="shared" si="124"/>
        <v>461</v>
      </c>
      <c r="AA306">
        <f t="shared" si="114"/>
        <v>518</v>
      </c>
      <c r="AC306">
        <f t="shared" si="122"/>
        <v>498</v>
      </c>
    </row>
    <row r="307" spans="1:29" ht="12.75">
      <c r="A307" s="20">
        <f t="shared" si="134"/>
        <v>2</v>
      </c>
      <c r="B307" s="27">
        <f t="shared" si="128"/>
        <v>9</v>
      </c>
      <c r="C307" s="22">
        <f t="shared" si="129"/>
        <v>8</v>
      </c>
      <c r="D307" s="24">
        <f t="shared" si="130"/>
        <v>-8</v>
      </c>
      <c r="E307" s="22">
        <f t="shared" si="131"/>
        <v>-7</v>
      </c>
      <c r="F307" s="27"/>
      <c r="G307" s="21">
        <v>3</v>
      </c>
      <c r="H307" s="6">
        <v>4</v>
      </c>
      <c r="I307" s="27">
        <f t="shared" si="119"/>
        <v>38</v>
      </c>
      <c r="J307" s="27">
        <f t="shared" si="121"/>
        <v>35</v>
      </c>
      <c r="K307" s="27"/>
      <c r="L307" s="27">
        <f t="shared" si="132"/>
        <v>8</v>
      </c>
      <c r="M307" s="27">
        <f t="shared" si="133"/>
        <v>7</v>
      </c>
      <c r="N307" s="117">
        <f t="shared" si="126"/>
        <v>23</v>
      </c>
      <c r="O307" s="27"/>
      <c r="P307" s="24">
        <f t="shared" si="123"/>
        <v>60</v>
      </c>
      <c r="Q307" s="24">
        <f t="shared" si="125"/>
        <v>27</v>
      </c>
      <c r="R307" s="27"/>
      <c r="S307" s="27"/>
      <c r="T307" s="24">
        <f t="shared" si="124"/>
        <v>462</v>
      </c>
      <c r="U307" s="1">
        <f>(B$149-B307)/7</f>
        <v>66</v>
      </c>
      <c r="V307" s="1">
        <f>(B$44-B307)/7</f>
        <v>81</v>
      </c>
      <c r="W307" s="1">
        <f>70-(B307-B$251)/7</f>
        <v>78</v>
      </c>
      <c r="X307" s="3">
        <f>-(B307-B$86)/7</f>
        <v>75</v>
      </c>
      <c r="Y307" s="3">
        <f>-(B307-B$100)/7</f>
        <v>73</v>
      </c>
      <c r="Z307" s="3">
        <f>-(B307-B$163)/7</f>
        <v>64</v>
      </c>
      <c r="AA307">
        <f t="shared" si="114"/>
        <v>519</v>
      </c>
      <c r="AB307" s="53">
        <f>AB300+(Y307-Y300)</f>
        <v>74</v>
      </c>
      <c r="AC307">
        <f t="shared" si="122"/>
        <v>499</v>
      </c>
    </row>
    <row r="308" spans="1:29" ht="12.75">
      <c r="A308" s="16">
        <f t="shared" si="134"/>
        <v>1.8571428571428572</v>
      </c>
      <c r="B308">
        <f t="shared" si="128"/>
        <v>8</v>
      </c>
      <c r="C308" s="1">
        <f t="shared" si="129"/>
        <v>7</v>
      </c>
      <c r="D308" s="2">
        <f t="shared" si="130"/>
        <v>-7</v>
      </c>
      <c r="E308" s="1">
        <f t="shared" si="131"/>
        <v>-6</v>
      </c>
      <c r="G308" s="3">
        <v>4</v>
      </c>
      <c r="H308" s="4">
        <v>1</v>
      </c>
      <c r="K308" t="s">
        <v>105</v>
      </c>
      <c r="L308">
        <f t="shared" si="132"/>
        <v>9</v>
      </c>
      <c r="M308">
        <f t="shared" si="133"/>
        <v>8</v>
      </c>
      <c r="N308" s="10">
        <f t="shared" si="126"/>
        <v>24</v>
      </c>
      <c r="P308" s="2">
        <f t="shared" si="123"/>
        <v>61</v>
      </c>
      <c r="Q308" s="2">
        <f t="shared" si="125"/>
        <v>28</v>
      </c>
      <c r="T308" s="2">
        <f t="shared" si="124"/>
        <v>463</v>
      </c>
      <c r="AA308">
        <f t="shared" si="114"/>
        <v>520</v>
      </c>
      <c r="AC308">
        <f t="shared" si="122"/>
        <v>500</v>
      </c>
    </row>
    <row r="309" spans="1:29" ht="12.75">
      <c r="A309" s="16">
        <f t="shared" si="134"/>
        <v>1.7142857142857142</v>
      </c>
      <c r="B309">
        <f t="shared" si="128"/>
        <v>7</v>
      </c>
      <c r="C309" s="1">
        <f t="shared" si="129"/>
        <v>6</v>
      </c>
      <c r="D309" s="2">
        <f t="shared" si="130"/>
        <v>-6</v>
      </c>
      <c r="E309" s="1">
        <f t="shared" si="131"/>
        <v>-5</v>
      </c>
      <c r="F309">
        <f>F313-1</f>
        <v>194</v>
      </c>
      <c r="G309" s="3">
        <v>1</v>
      </c>
      <c r="H309" s="4">
        <v>2</v>
      </c>
      <c r="L309">
        <f t="shared" si="132"/>
        <v>10</v>
      </c>
      <c r="M309">
        <f t="shared" si="133"/>
        <v>9</v>
      </c>
      <c r="N309" s="10">
        <f t="shared" si="126"/>
        <v>25</v>
      </c>
      <c r="P309" s="2">
        <f t="shared" si="123"/>
        <v>62</v>
      </c>
      <c r="Q309" s="2">
        <f t="shared" si="125"/>
        <v>29</v>
      </c>
      <c r="T309" s="2">
        <f t="shared" si="124"/>
        <v>464</v>
      </c>
      <c r="AA309">
        <f t="shared" si="114"/>
        <v>521</v>
      </c>
      <c r="AC309">
        <f t="shared" si="122"/>
        <v>501</v>
      </c>
    </row>
    <row r="310" spans="1:29" ht="12.75">
      <c r="A310" s="16">
        <f t="shared" si="134"/>
        <v>1.5714285714285714</v>
      </c>
      <c r="B310">
        <f t="shared" si="128"/>
        <v>6</v>
      </c>
      <c r="C310" s="1">
        <f t="shared" si="129"/>
        <v>5</v>
      </c>
      <c r="D310" s="2">
        <f t="shared" si="130"/>
        <v>-5</v>
      </c>
      <c r="E310" s="1">
        <f t="shared" si="131"/>
        <v>-4</v>
      </c>
      <c r="G310" s="3">
        <v>2</v>
      </c>
      <c r="H310" s="4">
        <v>3</v>
      </c>
      <c r="L310">
        <f t="shared" si="132"/>
        <v>11</v>
      </c>
      <c r="M310">
        <f t="shared" si="133"/>
        <v>10</v>
      </c>
      <c r="N310" s="10">
        <f t="shared" si="126"/>
        <v>26</v>
      </c>
      <c r="P310" s="2">
        <f t="shared" si="123"/>
        <v>63</v>
      </c>
      <c r="Q310" s="2">
        <f t="shared" si="125"/>
        <v>30</v>
      </c>
      <c r="T310" s="2">
        <f t="shared" si="124"/>
        <v>465</v>
      </c>
      <c r="AA310">
        <f t="shared" si="114"/>
        <v>522</v>
      </c>
      <c r="AC310">
        <f t="shared" si="122"/>
        <v>502</v>
      </c>
    </row>
    <row r="311" spans="1:29" ht="12.75">
      <c r="A311" s="16">
        <f t="shared" si="134"/>
        <v>1.4285714285714286</v>
      </c>
      <c r="B311">
        <f t="shared" si="128"/>
        <v>5</v>
      </c>
      <c r="C311" s="1">
        <f t="shared" si="129"/>
        <v>4</v>
      </c>
      <c r="D311" s="2">
        <f t="shared" si="130"/>
        <v>-4</v>
      </c>
      <c r="E311" s="1">
        <f t="shared" si="131"/>
        <v>-3</v>
      </c>
      <c r="G311" s="3">
        <v>3</v>
      </c>
      <c r="H311" s="4">
        <v>4</v>
      </c>
      <c r="L311">
        <f t="shared" si="132"/>
        <v>12</v>
      </c>
      <c r="M311">
        <f t="shared" si="133"/>
        <v>11</v>
      </c>
      <c r="N311" s="10">
        <f t="shared" si="126"/>
        <v>27</v>
      </c>
      <c r="P311" s="2">
        <f t="shared" si="123"/>
        <v>64</v>
      </c>
      <c r="Q311" s="2">
        <f t="shared" si="125"/>
        <v>31</v>
      </c>
      <c r="T311" s="2">
        <f t="shared" si="124"/>
        <v>466</v>
      </c>
      <c r="AA311">
        <f t="shared" si="114"/>
        <v>523</v>
      </c>
      <c r="AC311">
        <f t="shared" si="122"/>
        <v>503</v>
      </c>
    </row>
    <row r="312" spans="1:30" ht="12.75">
      <c r="A312" s="16">
        <f t="shared" si="134"/>
        <v>1.2857142857142858</v>
      </c>
      <c r="B312">
        <f t="shared" si="128"/>
        <v>4</v>
      </c>
      <c r="C312" s="1">
        <f t="shared" si="129"/>
        <v>3</v>
      </c>
      <c r="D312" s="2">
        <f t="shared" si="130"/>
        <v>-3</v>
      </c>
      <c r="E312" s="1">
        <f t="shared" si="131"/>
        <v>-2</v>
      </c>
      <c r="G312" s="3">
        <v>4</v>
      </c>
      <c r="H312" s="4">
        <v>1</v>
      </c>
      <c r="L312">
        <f t="shared" si="132"/>
        <v>13</v>
      </c>
      <c r="M312">
        <f t="shared" si="133"/>
        <v>12</v>
      </c>
      <c r="N312" s="10">
        <f t="shared" si="126"/>
        <v>28</v>
      </c>
      <c r="P312" s="2">
        <f t="shared" si="123"/>
        <v>65</v>
      </c>
      <c r="Q312" s="2">
        <f t="shared" si="125"/>
        <v>32</v>
      </c>
      <c r="T312" s="2">
        <f t="shared" si="124"/>
        <v>467</v>
      </c>
      <c r="AA312">
        <f t="shared" si="114"/>
        <v>524</v>
      </c>
      <c r="AC312">
        <f t="shared" si="122"/>
        <v>504</v>
      </c>
      <c r="AD312">
        <v>72</v>
      </c>
    </row>
    <row r="313" spans="1:29" ht="12.75">
      <c r="A313" s="16">
        <f t="shared" si="134"/>
        <v>1.1428571428571428</v>
      </c>
      <c r="B313">
        <f t="shared" si="128"/>
        <v>3</v>
      </c>
      <c r="C313" s="1">
        <f t="shared" si="129"/>
        <v>2</v>
      </c>
      <c r="D313" s="2">
        <f t="shared" si="130"/>
        <v>-2</v>
      </c>
      <c r="E313" s="1">
        <f t="shared" si="131"/>
        <v>-1</v>
      </c>
      <c r="F313">
        <f>F317-1</f>
        <v>195</v>
      </c>
      <c r="G313" s="3">
        <v>1</v>
      </c>
      <c r="H313" s="4">
        <v>2</v>
      </c>
      <c r="L313">
        <f t="shared" si="132"/>
        <v>14</v>
      </c>
      <c r="M313">
        <f t="shared" si="133"/>
        <v>13</v>
      </c>
      <c r="N313" s="10">
        <f t="shared" si="126"/>
        <v>29</v>
      </c>
      <c r="P313" s="2">
        <f t="shared" si="123"/>
        <v>66</v>
      </c>
      <c r="Q313" s="2">
        <f t="shared" si="125"/>
        <v>33</v>
      </c>
      <c r="T313" s="2">
        <f aca="true" t="shared" si="135" ref="T313:T334">T314-1</f>
        <v>468</v>
      </c>
      <c r="AA313">
        <f t="shared" si="114"/>
        <v>525</v>
      </c>
      <c r="AC313">
        <f t="shared" si="122"/>
        <v>505</v>
      </c>
    </row>
    <row r="314" spans="1:29" ht="12.75">
      <c r="A314" s="20">
        <f t="shared" si="134"/>
        <v>1</v>
      </c>
      <c r="B314" s="27">
        <f t="shared" si="128"/>
        <v>2</v>
      </c>
      <c r="C314" s="22">
        <f t="shared" si="129"/>
        <v>1</v>
      </c>
      <c r="D314" s="24">
        <f t="shared" si="130"/>
        <v>-1</v>
      </c>
      <c r="E314" s="22">
        <f t="shared" si="131"/>
        <v>0</v>
      </c>
      <c r="F314" s="27"/>
      <c r="G314" s="21">
        <v>2</v>
      </c>
      <c r="H314" s="6">
        <v>3</v>
      </c>
      <c r="I314" s="27"/>
      <c r="J314" s="27"/>
      <c r="K314" s="27" t="s">
        <v>106</v>
      </c>
      <c r="L314" s="27">
        <f t="shared" si="132"/>
        <v>15</v>
      </c>
      <c r="M314" s="27">
        <f t="shared" si="133"/>
        <v>14</v>
      </c>
      <c r="N314" s="117">
        <f t="shared" si="126"/>
        <v>30</v>
      </c>
      <c r="O314" s="27"/>
      <c r="P314" s="24">
        <f t="shared" si="123"/>
        <v>67</v>
      </c>
      <c r="Q314" s="24">
        <f t="shared" si="125"/>
        <v>34</v>
      </c>
      <c r="R314" s="27"/>
      <c r="S314" s="27"/>
      <c r="T314" s="24">
        <f t="shared" si="135"/>
        <v>469</v>
      </c>
      <c r="U314" s="1">
        <f>(B$149-B314)/7</f>
        <v>67</v>
      </c>
      <c r="V314" s="1">
        <f>(B$44-B314)/7</f>
        <v>82</v>
      </c>
      <c r="W314" s="1">
        <f>70-(B314-B$251)/7</f>
        <v>79</v>
      </c>
      <c r="X314" s="3">
        <f>-(B314-B$86)/7</f>
        <v>76</v>
      </c>
      <c r="Y314" s="3">
        <f>-(B314-B$100)/7</f>
        <v>74</v>
      </c>
      <c r="Z314" s="3">
        <f>-(B314-B$163)/7</f>
        <v>65</v>
      </c>
      <c r="AA314">
        <f t="shared" si="114"/>
        <v>526</v>
      </c>
      <c r="AB314" s="53">
        <f>AB307+(Y314-Y307)</f>
        <v>75</v>
      </c>
      <c r="AC314">
        <f t="shared" si="122"/>
        <v>506</v>
      </c>
    </row>
    <row r="315" spans="1:29" ht="12.75">
      <c r="A315" s="16">
        <f t="shared" si="134"/>
        <v>0.8571428571428571</v>
      </c>
      <c r="B315">
        <f t="shared" si="128"/>
        <v>1</v>
      </c>
      <c r="C315" s="1">
        <f t="shared" si="129"/>
        <v>0</v>
      </c>
      <c r="D315" s="2">
        <f t="shared" si="130"/>
        <v>0</v>
      </c>
      <c r="E315" s="1">
        <f t="shared" si="131"/>
        <v>1</v>
      </c>
      <c r="G315" s="3">
        <v>3</v>
      </c>
      <c r="H315" s="4">
        <v>4</v>
      </c>
      <c r="L315">
        <f t="shared" si="132"/>
        <v>16</v>
      </c>
      <c r="M315">
        <f t="shared" si="133"/>
        <v>15</v>
      </c>
      <c r="N315" s="10">
        <f t="shared" si="126"/>
        <v>31</v>
      </c>
      <c r="P315" s="2">
        <f t="shared" si="123"/>
        <v>68</v>
      </c>
      <c r="Q315" s="2">
        <f t="shared" si="125"/>
        <v>35</v>
      </c>
      <c r="T315" s="2">
        <f t="shared" si="135"/>
        <v>470</v>
      </c>
      <c r="AA315">
        <f t="shared" si="114"/>
        <v>527</v>
      </c>
      <c r="AC315">
        <f t="shared" si="122"/>
        <v>507</v>
      </c>
    </row>
    <row r="316" spans="1:29" ht="12.75">
      <c r="A316" s="16">
        <f aca="true" t="shared" si="136" ref="A316:A349">(1+B316)/7</f>
        <v>0.2857142857142857</v>
      </c>
      <c r="B316">
        <v>1</v>
      </c>
      <c r="C316" s="1">
        <v>2</v>
      </c>
      <c r="D316" s="2">
        <f t="shared" si="130"/>
        <v>1</v>
      </c>
      <c r="E316" s="1">
        <f t="shared" si="131"/>
        <v>2</v>
      </c>
      <c r="G316" s="3">
        <v>4</v>
      </c>
      <c r="H316" s="4">
        <v>1</v>
      </c>
      <c r="L316">
        <f t="shared" si="132"/>
        <v>17</v>
      </c>
      <c r="M316">
        <f t="shared" si="133"/>
        <v>16</v>
      </c>
      <c r="N316" s="10">
        <f t="shared" si="126"/>
        <v>32</v>
      </c>
      <c r="P316" s="2">
        <f t="shared" si="123"/>
        <v>69</v>
      </c>
      <c r="Q316" s="2">
        <f t="shared" si="125"/>
        <v>36</v>
      </c>
      <c r="T316" s="2">
        <f t="shared" si="135"/>
        <v>471</v>
      </c>
      <c r="AA316">
        <f t="shared" si="114"/>
        <v>528</v>
      </c>
      <c r="AC316">
        <f t="shared" si="122"/>
        <v>508</v>
      </c>
    </row>
    <row r="317" spans="1:29" ht="12.75">
      <c r="A317" s="16">
        <f t="shared" si="136"/>
        <v>0.42857142857142855</v>
      </c>
      <c r="B317">
        <f aca="true" t="shared" si="137" ref="B317:B349">B316+1</f>
        <v>2</v>
      </c>
      <c r="C317" s="1">
        <f aca="true" t="shared" si="138" ref="C317:C349">C316+1</f>
        <v>3</v>
      </c>
      <c r="D317" s="2">
        <f t="shared" si="130"/>
        <v>2</v>
      </c>
      <c r="E317" s="1">
        <f t="shared" si="131"/>
        <v>3</v>
      </c>
      <c r="F317">
        <f>F321-1</f>
        <v>196</v>
      </c>
      <c r="G317" s="3">
        <v>1</v>
      </c>
      <c r="H317" s="4">
        <v>2</v>
      </c>
      <c r="L317">
        <f t="shared" si="132"/>
        <v>18</v>
      </c>
      <c r="M317">
        <f t="shared" si="133"/>
        <v>17</v>
      </c>
      <c r="N317" s="10">
        <f t="shared" si="126"/>
        <v>33</v>
      </c>
      <c r="P317" s="2">
        <f t="shared" si="123"/>
        <v>70</v>
      </c>
      <c r="Q317" s="2">
        <f t="shared" si="125"/>
        <v>37</v>
      </c>
      <c r="T317" s="2">
        <f t="shared" si="135"/>
        <v>472</v>
      </c>
      <c r="AA317">
        <f t="shared" si="114"/>
        <v>529</v>
      </c>
      <c r="AC317">
        <f t="shared" si="122"/>
        <v>509</v>
      </c>
    </row>
    <row r="318" spans="1:29" ht="12.75">
      <c r="A318" s="16">
        <f t="shared" si="136"/>
        <v>0.5714285714285714</v>
      </c>
      <c r="B318">
        <f t="shared" si="137"/>
        <v>3</v>
      </c>
      <c r="C318" s="1">
        <f t="shared" si="138"/>
        <v>4</v>
      </c>
      <c r="D318" s="2">
        <f t="shared" si="130"/>
        <v>3</v>
      </c>
      <c r="E318" s="1">
        <f t="shared" si="131"/>
        <v>4</v>
      </c>
      <c r="G318" s="3">
        <v>2</v>
      </c>
      <c r="H318" s="4">
        <v>3</v>
      </c>
      <c r="L318">
        <f t="shared" si="132"/>
        <v>19</v>
      </c>
      <c r="M318">
        <f t="shared" si="133"/>
        <v>18</v>
      </c>
      <c r="N318" s="10">
        <f t="shared" si="126"/>
        <v>34</v>
      </c>
      <c r="P318" s="2">
        <f t="shared" si="123"/>
        <v>71</v>
      </c>
      <c r="Q318" s="2">
        <f t="shared" si="125"/>
        <v>38</v>
      </c>
      <c r="T318" s="2">
        <f t="shared" si="135"/>
        <v>473</v>
      </c>
      <c r="AA318">
        <f t="shared" si="114"/>
        <v>530</v>
      </c>
      <c r="AC318">
        <f t="shared" si="122"/>
        <v>510</v>
      </c>
    </row>
    <row r="319" spans="1:30" ht="12.75">
      <c r="A319" s="16">
        <f t="shared" si="136"/>
        <v>0.7142857142857143</v>
      </c>
      <c r="B319">
        <f t="shared" si="137"/>
        <v>4</v>
      </c>
      <c r="C319" s="1">
        <f t="shared" si="138"/>
        <v>5</v>
      </c>
      <c r="D319" s="2">
        <f t="shared" si="130"/>
        <v>4</v>
      </c>
      <c r="E319" s="1">
        <f t="shared" si="131"/>
        <v>5</v>
      </c>
      <c r="G319" s="3">
        <v>3</v>
      </c>
      <c r="H319" s="4">
        <v>4</v>
      </c>
      <c r="L319">
        <f t="shared" si="132"/>
        <v>20</v>
      </c>
      <c r="M319">
        <f t="shared" si="133"/>
        <v>19</v>
      </c>
      <c r="N319" s="10">
        <f t="shared" si="126"/>
        <v>35</v>
      </c>
      <c r="P319" s="2">
        <f t="shared" si="123"/>
        <v>72</v>
      </c>
      <c r="Q319" s="2">
        <f t="shared" si="125"/>
        <v>39</v>
      </c>
      <c r="T319" s="2">
        <f t="shared" si="135"/>
        <v>474</v>
      </c>
      <c r="AA319">
        <f t="shared" si="114"/>
        <v>531</v>
      </c>
      <c r="AC319">
        <f t="shared" si="122"/>
        <v>511</v>
      </c>
      <c r="AD319">
        <v>73</v>
      </c>
    </row>
    <row r="320" spans="1:29" ht="12.75">
      <c r="A320" s="16">
        <f t="shared" si="136"/>
        <v>0.8571428571428571</v>
      </c>
      <c r="B320">
        <f t="shared" si="137"/>
        <v>5</v>
      </c>
      <c r="C320" s="1">
        <f t="shared" si="138"/>
        <v>6</v>
      </c>
      <c r="D320" s="2">
        <f t="shared" si="130"/>
        <v>5</v>
      </c>
      <c r="E320" s="1">
        <f t="shared" si="131"/>
        <v>6</v>
      </c>
      <c r="G320" s="3">
        <v>4</v>
      </c>
      <c r="H320" s="4">
        <v>1</v>
      </c>
      <c r="L320">
        <f t="shared" si="132"/>
        <v>21</v>
      </c>
      <c r="M320">
        <f t="shared" si="133"/>
        <v>20</v>
      </c>
      <c r="N320" s="10">
        <f t="shared" si="126"/>
        <v>36</v>
      </c>
      <c r="P320" s="2">
        <f t="shared" si="123"/>
        <v>73</v>
      </c>
      <c r="Q320" s="2">
        <f t="shared" si="125"/>
        <v>40</v>
      </c>
      <c r="T320" s="2">
        <f t="shared" si="135"/>
        <v>475</v>
      </c>
      <c r="AA320">
        <f t="shared" si="114"/>
        <v>532</v>
      </c>
      <c r="AC320">
        <f t="shared" si="122"/>
        <v>512</v>
      </c>
    </row>
    <row r="321" spans="1:29" ht="12.75">
      <c r="A321" s="20">
        <f t="shared" si="136"/>
        <v>1</v>
      </c>
      <c r="B321" s="27">
        <f t="shared" si="137"/>
        <v>6</v>
      </c>
      <c r="C321" s="22">
        <f t="shared" si="138"/>
        <v>7</v>
      </c>
      <c r="D321" s="24">
        <f t="shared" si="130"/>
        <v>6</v>
      </c>
      <c r="E321" s="22">
        <f t="shared" si="131"/>
        <v>7</v>
      </c>
      <c r="F321" s="27">
        <f>F325-1</f>
        <v>197</v>
      </c>
      <c r="G321" s="21">
        <v>1</v>
      </c>
      <c r="H321" s="6">
        <v>2</v>
      </c>
      <c r="I321" s="27"/>
      <c r="J321" s="27"/>
      <c r="K321" s="27"/>
      <c r="L321" s="27">
        <f t="shared" si="132"/>
        <v>22</v>
      </c>
      <c r="M321" s="27">
        <f t="shared" si="133"/>
        <v>21</v>
      </c>
      <c r="N321" s="117">
        <f t="shared" si="126"/>
        <v>37</v>
      </c>
      <c r="O321" s="27"/>
      <c r="P321" s="24">
        <f t="shared" si="123"/>
        <v>74</v>
      </c>
      <c r="Q321" s="24">
        <f t="shared" si="125"/>
        <v>41</v>
      </c>
      <c r="R321" s="27"/>
      <c r="S321" s="27"/>
      <c r="T321" s="24">
        <f t="shared" si="135"/>
        <v>476</v>
      </c>
      <c r="U321" s="1">
        <f aca="true" t="shared" si="139" ref="U321:Z321">U314+1</f>
        <v>68</v>
      </c>
      <c r="V321" s="1">
        <f t="shared" si="139"/>
        <v>83</v>
      </c>
      <c r="W321" s="1">
        <f t="shared" si="139"/>
        <v>80</v>
      </c>
      <c r="X321" s="1">
        <f t="shared" si="139"/>
        <v>77</v>
      </c>
      <c r="Y321" s="1">
        <f t="shared" si="139"/>
        <v>75</v>
      </c>
      <c r="Z321" s="1">
        <f t="shared" si="139"/>
        <v>66</v>
      </c>
      <c r="AA321">
        <f t="shared" si="114"/>
        <v>533</v>
      </c>
      <c r="AB321" s="53">
        <f>AB314+(Y321-Y314)</f>
        <v>76</v>
      </c>
      <c r="AC321">
        <f t="shared" si="122"/>
        <v>513</v>
      </c>
    </row>
    <row r="322" spans="1:29" ht="12.75">
      <c r="A322" s="16">
        <f t="shared" si="136"/>
        <v>1.1428571428571428</v>
      </c>
      <c r="B322">
        <f t="shared" si="137"/>
        <v>7</v>
      </c>
      <c r="C322" s="1">
        <f t="shared" si="138"/>
        <v>8</v>
      </c>
      <c r="D322" s="2">
        <f t="shared" si="130"/>
        <v>7</v>
      </c>
      <c r="E322" s="1">
        <f t="shared" si="131"/>
        <v>8</v>
      </c>
      <c r="G322" s="3">
        <v>2</v>
      </c>
      <c r="H322" s="4">
        <v>3</v>
      </c>
      <c r="L322">
        <f t="shared" si="132"/>
        <v>23</v>
      </c>
      <c r="M322">
        <f t="shared" si="133"/>
        <v>22</v>
      </c>
      <c r="N322" s="10">
        <f t="shared" si="126"/>
        <v>38</v>
      </c>
      <c r="P322" s="2">
        <f t="shared" si="123"/>
        <v>75</v>
      </c>
      <c r="Q322" s="2">
        <f t="shared" si="125"/>
        <v>42</v>
      </c>
      <c r="T322" s="2">
        <f t="shared" si="135"/>
        <v>477</v>
      </c>
      <c r="AA322">
        <f t="shared" si="114"/>
        <v>534</v>
      </c>
      <c r="AC322">
        <f t="shared" si="122"/>
        <v>514</v>
      </c>
    </row>
    <row r="323" spans="1:29" ht="12.75">
      <c r="A323" s="16">
        <f t="shared" si="136"/>
        <v>1.2857142857142858</v>
      </c>
      <c r="B323">
        <f t="shared" si="137"/>
        <v>8</v>
      </c>
      <c r="C323" s="1">
        <f t="shared" si="138"/>
        <v>9</v>
      </c>
      <c r="D323" s="2">
        <f t="shared" si="130"/>
        <v>8</v>
      </c>
      <c r="E323" s="1">
        <f t="shared" si="131"/>
        <v>9</v>
      </c>
      <c r="G323" s="3">
        <v>3</v>
      </c>
      <c r="H323" s="4">
        <v>4</v>
      </c>
      <c r="L323">
        <f t="shared" si="132"/>
        <v>24</v>
      </c>
      <c r="M323">
        <f t="shared" si="133"/>
        <v>23</v>
      </c>
      <c r="N323" s="10">
        <f t="shared" si="126"/>
        <v>39</v>
      </c>
      <c r="P323" s="2">
        <f t="shared" si="123"/>
        <v>76</v>
      </c>
      <c r="Q323" s="2">
        <f t="shared" si="125"/>
        <v>43</v>
      </c>
      <c r="T323" s="2">
        <f t="shared" si="135"/>
        <v>478</v>
      </c>
      <c r="AA323">
        <f t="shared" si="114"/>
        <v>535</v>
      </c>
      <c r="AC323">
        <f t="shared" si="122"/>
        <v>515</v>
      </c>
    </row>
    <row r="324" spans="1:29" ht="12.75">
      <c r="A324" s="16">
        <f t="shared" si="136"/>
        <v>1.4285714285714286</v>
      </c>
      <c r="B324">
        <f t="shared" si="137"/>
        <v>9</v>
      </c>
      <c r="C324" s="1">
        <f t="shared" si="138"/>
        <v>10</v>
      </c>
      <c r="D324" s="2">
        <f t="shared" si="130"/>
        <v>9</v>
      </c>
      <c r="E324" s="1">
        <f t="shared" si="131"/>
        <v>10</v>
      </c>
      <c r="G324" s="3">
        <v>4</v>
      </c>
      <c r="H324" s="4">
        <v>1</v>
      </c>
      <c r="K324" t="s">
        <v>107</v>
      </c>
      <c r="L324">
        <f t="shared" si="132"/>
        <v>25</v>
      </c>
      <c r="M324">
        <f t="shared" si="133"/>
        <v>24</v>
      </c>
      <c r="N324" s="10">
        <f t="shared" si="126"/>
        <v>40</v>
      </c>
      <c r="P324" s="2">
        <f t="shared" si="123"/>
        <v>77</v>
      </c>
      <c r="Q324" s="2">
        <f t="shared" si="125"/>
        <v>44</v>
      </c>
      <c r="T324" s="2">
        <f t="shared" si="135"/>
        <v>479</v>
      </c>
      <c r="AA324">
        <f t="shared" si="114"/>
        <v>536</v>
      </c>
      <c r="AC324">
        <f t="shared" si="122"/>
        <v>516</v>
      </c>
    </row>
    <row r="325" spans="1:29" ht="12.75">
      <c r="A325" s="16">
        <f t="shared" si="136"/>
        <v>1.5714285714285714</v>
      </c>
      <c r="B325">
        <f t="shared" si="137"/>
        <v>10</v>
      </c>
      <c r="C325" s="1">
        <f t="shared" si="138"/>
        <v>11</v>
      </c>
      <c r="D325" s="2">
        <f t="shared" si="130"/>
        <v>10</v>
      </c>
      <c r="E325" s="1">
        <f t="shared" si="131"/>
        <v>11</v>
      </c>
      <c r="F325">
        <f>F329-1</f>
        <v>198</v>
      </c>
      <c r="G325" s="3">
        <v>1</v>
      </c>
      <c r="H325" s="4">
        <v>2</v>
      </c>
      <c r="L325">
        <f t="shared" si="132"/>
        <v>26</v>
      </c>
      <c r="M325">
        <f t="shared" si="133"/>
        <v>25</v>
      </c>
      <c r="N325" s="10">
        <f t="shared" si="126"/>
        <v>41</v>
      </c>
      <c r="P325" s="2"/>
      <c r="T325" s="2">
        <f t="shared" si="135"/>
        <v>480</v>
      </c>
      <c r="AA325">
        <f t="shared" si="114"/>
        <v>537</v>
      </c>
      <c r="AC325">
        <f t="shared" si="122"/>
        <v>517</v>
      </c>
    </row>
    <row r="326" spans="1:30" ht="12.75">
      <c r="A326" s="16">
        <f t="shared" si="136"/>
        <v>1.7142857142857142</v>
      </c>
      <c r="B326">
        <f t="shared" si="137"/>
        <v>11</v>
      </c>
      <c r="C326" s="1">
        <f t="shared" si="138"/>
        <v>12</v>
      </c>
      <c r="D326" s="2">
        <f t="shared" si="130"/>
        <v>11</v>
      </c>
      <c r="E326" s="1">
        <f t="shared" si="131"/>
        <v>12</v>
      </c>
      <c r="G326" s="3">
        <v>2</v>
      </c>
      <c r="H326" s="4">
        <v>3</v>
      </c>
      <c r="L326">
        <f t="shared" si="132"/>
        <v>27</v>
      </c>
      <c r="M326">
        <f t="shared" si="133"/>
        <v>26</v>
      </c>
      <c r="N326" s="10">
        <f t="shared" si="126"/>
        <v>42</v>
      </c>
      <c r="P326" s="2"/>
      <c r="T326" s="2">
        <f t="shared" si="135"/>
        <v>481</v>
      </c>
      <c r="AA326">
        <f t="shared" si="114"/>
        <v>538</v>
      </c>
      <c r="AC326">
        <f t="shared" si="122"/>
        <v>518</v>
      </c>
      <c r="AD326">
        <v>74</v>
      </c>
    </row>
    <row r="327" spans="1:29" ht="12.75">
      <c r="A327" s="16">
        <f t="shared" si="136"/>
        <v>1.8571428571428572</v>
      </c>
      <c r="B327">
        <f t="shared" si="137"/>
        <v>12</v>
      </c>
      <c r="C327" s="1">
        <f t="shared" si="138"/>
        <v>13</v>
      </c>
      <c r="D327" s="2">
        <f t="shared" si="130"/>
        <v>12</v>
      </c>
      <c r="E327" s="1">
        <f t="shared" si="131"/>
        <v>13</v>
      </c>
      <c r="G327" s="3">
        <v>3</v>
      </c>
      <c r="H327" s="4">
        <v>4</v>
      </c>
      <c r="L327">
        <f t="shared" si="132"/>
        <v>28</v>
      </c>
      <c r="M327">
        <f t="shared" si="133"/>
        <v>27</v>
      </c>
      <c r="N327" s="10">
        <f t="shared" si="126"/>
        <v>43</v>
      </c>
      <c r="P327" s="2"/>
      <c r="T327" s="2">
        <f t="shared" si="135"/>
        <v>482</v>
      </c>
      <c r="AA327">
        <f t="shared" si="114"/>
        <v>539</v>
      </c>
      <c r="AC327">
        <f t="shared" si="122"/>
        <v>519</v>
      </c>
    </row>
    <row r="328" spans="1:29" ht="12.75">
      <c r="A328" s="20">
        <f t="shared" si="136"/>
        <v>2</v>
      </c>
      <c r="B328" s="27">
        <f t="shared" si="137"/>
        <v>13</v>
      </c>
      <c r="C328" s="22">
        <f t="shared" si="138"/>
        <v>14</v>
      </c>
      <c r="D328" s="24">
        <f t="shared" si="130"/>
        <v>13</v>
      </c>
      <c r="E328" s="22">
        <f t="shared" si="131"/>
        <v>14</v>
      </c>
      <c r="F328" s="27"/>
      <c r="G328" s="21">
        <v>4</v>
      </c>
      <c r="H328" s="6">
        <v>1</v>
      </c>
      <c r="I328" s="27"/>
      <c r="J328" s="27"/>
      <c r="K328" s="27"/>
      <c r="L328" s="27">
        <f t="shared" si="132"/>
        <v>29</v>
      </c>
      <c r="M328" s="27">
        <f t="shared" si="133"/>
        <v>28</v>
      </c>
      <c r="N328" s="117">
        <f t="shared" si="126"/>
        <v>44</v>
      </c>
      <c r="O328" s="27"/>
      <c r="P328" s="24"/>
      <c r="Q328" s="27"/>
      <c r="R328" s="27"/>
      <c r="S328" s="27"/>
      <c r="T328" s="24">
        <f t="shared" si="135"/>
        <v>483</v>
      </c>
      <c r="U328" s="99">
        <f aca="true" t="shared" si="140" ref="U328:Z328">U321+1</f>
        <v>69</v>
      </c>
      <c r="V328" s="1">
        <f t="shared" si="140"/>
        <v>84</v>
      </c>
      <c r="W328" s="1">
        <f t="shared" si="140"/>
        <v>81</v>
      </c>
      <c r="X328" s="1">
        <f t="shared" si="140"/>
        <v>78</v>
      </c>
      <c r="Y328" s="1">
        <f t="shared" si="140"/>
        <v>76</v>
      </c>
      <c r="Z328" s="1">
        <f t="shared" si="140"/>
        <v>67</v>
      </c>
      <c r="AA328">
        <f t="shared" si="114"/>
        <v>540</v>
      </c>
      <c r="AB328" s="53">
        <f>AB321+(Y328-Y321)</f>
        <v>77</v>
      </c>
      <c r="AC328">
        <f t="shared" si="122"/>
        <v>520</v>
      </c>
    </row>
    <row r="329" spans="1:29" ht="12.75">
      <c r="A329" s="16">
        <f t="shared" si="136"/>
        <v>2.142857142857143</v>
      </c>
      <c r="B329">
        <f t="shared" si="137"/>
        <v>14</v>
      </c>
      <c r="C329" s="1">
        <f t="shared" si="138"/>
        <v>15</v>
      </c>
      <c r="D329" s="2">
        <f t="shared" si="130"/>
        <v>14</v>
      </c>
      <c r="E329" s="1">
        <f t="shared" si="131"/>
        <v>15</v>
      </c>
      <c r="F329">
        <f>F333-1</f>
        <v>199</v>
      </c>
      <c r="G329" s="3">
        <v>1</v>
      </c>
      <c r="H329" s="4">
        <v>2</v>
      </c>
      <c r="L329">
        <f t="shared" si="132"/>
        <v>30</v>
      </c>
      <c r="M329">
        <f t="shared" si="133"/>
        <v>29</v>
      </c>
      <c r="N329" s="10">
        <f t="shared" si="126"/>
        <v>45</v>
      </c>
      <c r="T329" s="2">
        <f t="shared" si="135"/>
        <v>484</v>
      </c>
      <c r="AA329">
        <f aca="true" t="shared" si="141" ref="AA329:AA350">AA328+1</f>
        <v>541</v>
      </c>
      <c r="AC329">
        <f t="shared" si="122"/>
        <v>521</v>
      </c>
    </row>
    <row r="330" spans="1:29" ht="12.75">
      <c r="A330" s="16">
        <f t="shared" si="136"/>
        <v>2.2857142857142856</v>
      </c>
      <c r="B330">
        <f t="shared" si="137"/>
        <v>15</v>
      </c>
      <c r="C330" s="1">
        <f t="shared" si="138"/>
        <v>16</v>
      </c>
      <c r="D330" s="2">
        <f t="shared" si="130"/>
        <v>15</v>
      </c>
      <c r="E330" s="1">
        <f t="shared" si="131"/>
        <v>16</v>
      </c>
      <c r="G330" s="3">
        <v>2</v>
      </c>
      <c r="H330" s="4">
        <v>3</v>
      </c>
      <c r="K330" t="s">
        <v>108</v>
      </c>
      <c r="L330">
        <f t="shared" si="132"/>
        <v>31</v>
      </c>
      <c r="M330">
        <f t="shared" si="133"/>
        <v>30</v>
      </c>
      <c r="N330" s="10">
        <v>46</v>
      </c>
      <c r="T330" s="2">
        <f t="shared" si="135"/>
        <v>485</v>
      </c>
      <c r="AA330">
        <f t="shared" si="141"/>
        <v>542</v>
      </c>
      <c r="AC330">
        <f t="shared" si="122"/>
        <v>522</v>
      </c>
    </row>
    <row r="331" spans="1:29" ht="12.75">
      <c r="A331" s="16">
        <f t="shared" si="136"/>
        <v>2.4285714285714284</v>
      </c>
      <c r="B331">
        <f t="shared" si="137"/>
        <v>16</v>
      </c>
      <c r="C331" s="1">
        <f t="shared" si="138"/>
        <v>17</v>
      </c>
      <c r="D331" s="2">
        <f aca="true" t="shared" si="142" ref="D331:D349">D330+1</f>
        <v>16</v>
      </c>
      <c r="E331" s="1">
        <f aca="true" t="shared" si="143" ref="E331:E349">E330+1</f>
        <v>17</v>
      </c>
      <c r="G331" s="3">
        <v>3</v>
      </c>
      <c r="H331" s="4">
        <v>4</v>
      </c>
      <c r="L331">
        <f t="shared" si="132"/>
        <v>32</v>
      </c>
      <c r="M331">
        <f t="shared" si="133"/>
        <v>31</v>
      </c>
      <c r="T331" s="2">
        <f t="shared" si="135"/>
        <v>486</v>
      </c>
      <c r="AA331">
        <f t="shared" si="141"/>
        <v>543</v>
      </c>
      <c r="AC331">
        <f t="shared" si="122"/>
        <v>523</v>
      </c>
    </row>
    <row r="332" spans="1:29" ht="12.75">
      <c r="A332" s="16">
        <f t="shared" si="136"/>
        <v>2.5714285714285716</v>
      </c>
      <c r="B332">
        <f t="shared" si="137"/>
        <v>17</v>
      </c>
      <c r="C332" s="1">
        <f t="shared" si="138"/>
        <v>18</v>
      </c>
      <c r="D332" s="2">
        <f t="shared" si="142"/>
        <v>17</v>
      </c>
      <c r="E332" s="1">
        <f t="shared" si="143"/>
        <v>18</v>
      </c>
      <c r="G332" s="3">
        <v>4</v>
      </c>
      <c r="H332" s="4">
        <v>1</v>
      </c>
      <c r="K332" t="s">
        <v>109</v>
      </c>
      <c r="L332">
        <f t="shared" si="132"/>
        <v>33</v>
      </c>
      <c r="M332">
        <f t="shared" si="133"/>
        <v>32</v>
      </c>
      <c r="T332" s="2">
        <f t="shared" si="135"/>
        <v>487</v>
      </c>
      <c r="AA332">
        <f t="shared" si="141"/>
        <v>544</v>
      </c>
      <c r="AC332">
        <f t="shared" si="122"/>
        <v>524</v>
      </c>
    </row>
    <row r="333" spans="1:30" ht="12.75">
      <c r="A333" s="16">
        <f t="shared" si="136"/>
        <v>2.7142857142857144</v>
      </c>
      <c r="B333">
        <f t="shared" si="137"/>
        <v>18</v>
      </c>
      <c r="C333" s="1">
        <f t="shared" si="138"/>
        <v>19</v>
      </c>
      <c r="D333" s="2">
        <f t="shared" si="142"/>
        <v>18</v>
      </c>
      <c r="E333" s="1">
        <f t="shared" si="143"/>
        <v>19</v>
      </c>
      <c r="F333">
        <f>F337-1</f>
        <v>200</v>
      </c>
      <c r="G333" s="3">
        <v>1</v>
      </c>
      <c r="H333" s="4">
        <v>2</v>
      </c>
      <c r="T333" s="2">
        <f t="shared" si="135"/>
        <v>488</v>
      </c>
      <c r="AA333">
        <f t="shared" si="141"/>
        <v>545</v>
      </c>
      <c r="AC333">
        <f t="shared" si="122"/>
        <v>525</v>
      </c>
      <c r="AD333">
        <v>75</v>
      </c>
    </row>
    <row r="334" spans="1:29" ht="12.75">
      <c r="A334" s="16">
        <f t="shared" si="136"/>
        <v>2.857142857142857</v>
      </c>
      <c r="B334">
        <f t="shared" si="137"/>
        <v>19</v>
      </c>
      <c r="C334" s="1">
        <f t="shared" si="138"/>
        <v>20</v>
      </c>
      <c r="D334" s="2">
        <f t="shared" si="142"/>
        <v>19</v>
      </c>
      <c r="E334" s="1">
        <f t="shared" si="143"/>
        <v>20</v>
      </c>
      <c r="G334" s="3">
        <v>2</v>
      </c>
      <c r="H334" s="4">
        <v>3</v>
      </c>
      <c r="T334" s="2">
        <f t="shared" si="135"/>
        <v>489</v>
      </c>
      <c r="AA334">
        <f t="shared" si="141"/>
        <v>546</v>
      </c>
      <c r="AC334">
        <f t="shared" si="122"/>
        <v>526</v>
      </c>
    </row>
    <row r="335" spans="1:29" ht="12.75">
      <c r="A335" s="119">
        <f t="shared" si="136"/>
        <v>3</v>
      </c>
      <c r="B335" s="111">
        <f t="shared" si="137"/>
        <v>20</v>
      </c>
      <c r="C335" s="112">
        <f t="shared" si="138"/>
        <v>21</v>
      </c>
      <c r="D335" s="113">
        <f t="shared" si="142"/>
        <v>20</v>
      </c>
      <c r="E335" s="112">
        <f t="shared" si="143"/>
        <v>21</v>
      </c>
      <c r="F335" s="111"/>
      <c r="G335" s="114">
        <v>3</v>
      </c>
      <c r="H335" s="115">
        <v>4</v>
      </c>
      <c r="I335" s="111"/>
      <c r="J335" s="111"/>
      <c r="K335" s="111"/>
      <c r="L335" s="111"/>
      <c r="M335" s="111"/>
      <c r="N335" s="113"/>
      <c r="O335" s="111"/>
      <c r="P335" s="111"/>
      <c r="Q335" s="111"/>
      <c r="R335" s="111"/>
      <c r="S335" s="111"/>
      <c r="T335" s="113">
        <v>490</v>
      </c>
      <c r="U335" s="69">
        <f aca="true" t="shared" si="144" ref="U335:Z335">U328+1</f>
        <v>70</v>
      </c>
      <c r="V335" s="1">
        <f t="shared" si="144"/>
        <v>85</v>
      </c>
      <c r="W335" s="1">
        <f t="shared" si="144"/>
        <v>82</v>
      </c>
      <c r="X335" s="1">
        <f t="shared" si="144"/>
        <v>79</v>
      </c>
      <c r="Y335" s="1">
        <f t="shared" si="144"/>
        <v>77</v>
      </c>
      <c r="Z335" s="1">
        <f t="shared" si="144"/>
        <v>68</v>
      </c>
      <c r="AA335">
        <f t="shared" si="141"/>
        <v>547</v>
      </c>
      <c r="AB335" s="53">
        <f>AB328+(Y335-Y328)</f>
        <v>78</v>
      </c>
      <c r="AC335">
        <f t="shared" si="122"/>
        <v>527</v>
      </c>
    </row>
    <row r="336" spans="1:29" ht="12.75">
      <c r="A336" s="16">
        <f t="shared" si="136"/>
        <v>3.142857142857143</v>
      </c>
      <c r="B336">
        <f t="shared" si="137"/>
        <v>21</v>
      </c>
      <c r="C336" s="1">
        <f t="shared" si="138"/>
        <v>22</v>
      </c>
      <c r="D336" s="2">
        <f t="shared" si="142"/>
        <v>21</v>
      </c>
      <c r="E336" s="1">
        <f t="shared" si="143"/>
        <v>22</v>
      </c>
      <c r="G336" s="3">
        <v>4</v>
      </c>
      <c r="H336" s="4">
        <v>1</v>
      </c>
      <c r="AA336">
        <f t="shared" si="141"/>
        <v>548</v>
      </c>
      <c r="AC336">
        <f t="shared" si="122"/>
        <v>528</v>
      </c>
    </row>
    <row r="337" spans="1:29" ht="12.75">
      <c r="A337" s="16">
        <f t="shared" si="136"/>
        <v>3.2857142857142856</v>
      </c>
      <c r="B337">
        <f t="shared" si="137"/>
        <v>22</v>
      </c>
      <c r="C337" s="1">
        <f t="shared" si="138"/>
        <v>23</v>
      </c>
      <c r="D337" s="2">
        <f t="shared" si="142"/>
        <v>22</v>
      </c>
      <c r="E337" s="1">
        <f t="shared" si="143"/>
        <v>23</v>
      </c>
      <c r="F337">
        <f>F341-1</f>
        <v>201</v>
      </c>
      <c r="G337" s="3">
        <v>1</v>
      </c>
      <c r="H337" s="4">
        <v>2</v>
      </c>
      <c r="AA337">
        <f t="shared" si="141"/>
        <v>549</v>
      </c>
      <c r="AC337">
        <f t="shared" si="122"/>
        <v>529</v>
      </c>
    </row>
    <row r="338" spans="1:29" ht="12.75">
      <c r="A338" s="16">
        <f t="shared" si="136"/>
        <v>3.4285714285714284</v>
      </c>
      <c r="B338">
        <f t="shared" si="137"/>
        <v>23</v>
      </c>
      <c r="C338" s="1">
        <f t="shared" si="138"/>
        <v>24</v>
      </c>
      <c r="D338" s="2">
        <f t="shared" si="142"/>
        <v>23</v>
      </c>
      <c r="E338" s="1">
        <f t="shared" si="143"/>
        <v>24</v>
      </c>
      <c r="G338" s="3">
        <v>2</v>
      </c>
      <c r="H338" s="4">
        <v>3</v>
      </c>
      <c r="AA338">
        <f t="shared" si="141"/>
        <v>550</v>
      </c>
      <c r="AC338">
        <f t="shared" si="122"/>
        <v>530</v>
      </c>
    </row>
    <row r="339" spans="1:29" ht="12.75">
      <c r="A339" s="16">
        <f t="shared" si="136"/>
        <v>3.5714285714285716</v>
      </c>
      <c r="B339">
        <f t="shared" si="137"/>
        <v>24</v>
      </c>
      <c r="C339" s="1">
        <f t="shared" si="138"/>
        <v>25</v>
      </c>
      <c r="D339" s="2">
        <f t="shared" si="142"/>
        <v>24</v>
      </c>
      <c r="E339" s="1">
        <f t="shared" si="143"/>
        <v>25</v>
      </c>
      <c r="G339" s="3">
        <v>3</v>
      </c>
      <c r="H339" s="4">
        <v>4</v>
      </c>
      <c r="AA339">
        <f t="shared" si="141"/>
        <v>551</v>
      </c>
      <c r="AC339">
        <f t="shared" si="122"/>
        <v>531</v>
      </c>
    </row>
    <row r="340" spans="1:30" ht="12.75">
      <c r="A340" s="16">
        <f t="shared" si="136"/>
        <v>3.7142857142857144</v>
      </c>
      <c r="B340">
        <f t="shared" si="137"/>
        <v>25</v>
      </c>
      <c r="C340" s="1">
        <f t="shared" si="138"/>
        <v>26</v>
      </c>
      <c r="D340" s="2">
        <f t="shared" si="142"/>
        <v>25</v>
      </c>
      <c r="E340" s="1">
        <f t="shared" si="143"/>
        <v>26</v>
      </c>
      <c r="G340" s="3">
        <v>4</v>
      </c>
      <c r="H340" s="4">
        <v>1</v>
      </c>
      <c r="AA340">
        <f t="shared" si="141"/>
        <v>552</v>
      </c>
      <c r="AC340">
        <f t="shared" si="122"/>
        <v>532</v>
      </c>
      <c r="AD340">
        <v>76</v>
      </c>
    </row>
    <row r="341" spans="1:29" ht="12.75">
      <c r="A341" s="16">
        <f t="shared" si="136"/>
        <v>3.857142857142857</v>
      </c>
      <c r="B341">
        <f t="shared" si="137"/>
        <v>26</v>
      </c>
      <c r="C341" s="1">
        <f t="shared" si="138"/>
        <v>27</v>
      </c>
      <c r="D341" s="2">
        <f t="shared" si="142"/>
        <v>26</v>
      </c>
      <c r="E341" s="1">
        <f t="shared" si="143"/>
        <v>27</v>
      </c>
      <c r="F341">
        <v>202</v>
      </c>
      <c r="G341" s="3">
        <v>1</v>
      </c>
      <c r="H341" s="4">
        <v>2</v>
      </c>
      <c r="AA341">
        <f t="shared" si="141"/>
        <v>553</v>
      </c>
      <c r="AC341">
        <f t="shared" si="122"/>
        <v>533</v>
      </c>
    </row>
    <row r="342" spans="1:29" ht="12.75">
      <c r="A342" s="20">
        <f t="shared" si="136"/>
        <v>4</v>
      </c>
      <c r="B342" s="27">
        <f t="shared" si="137"/>
        <v>27</v>
      </c>
      <c r="C342" s="22">
        <f t="shared" si="138"/>
        <v>28</v>
      </c>
      <c r="D342" s="24">
        <f t="shared" si="142"/>
        <v>27</v>
      </c>
      <c r="E342" s="22">
        <f t="shared" si="143"/>
        <v>28</v>
      </c>
      <c r="F342" s="27"/>
      <c r="G342" s="21">
        <v>2</v>
      </c>
      <c r="H342" s="6">
        <v>3</v>
      </c>
      <c r="I342" s="27"/>
      <c r="J342" s="27"/>
      <c r="K342" s="27"/>
      <c r="L342" s="27"/>
      <c r="M342" s="27"/>
      <c r="N342" s="24"/>
      <c r="O342" s="27"/>
      <c r="P342" s="27"/>
      <c r="Q342" s="27"/>
      <c r="R342" s="27"/>
      <c r="S342" s="27"/>
      <c r="T342" s="24"/>
      <c r="U342" s="1">
        <f aca="true" t="shared" si="145" ref="U342:Z342">U335+1</f>
        <v>71</v>
      </c>
      <c r="V342" s="1">
        <f t="shared" si="145"/>
        <v>86</v>
      </c>
      <c r="W342" s="1">
        <f t="shared" si="145"/>
        <v>83</v>
      </c>
      <c r="X342" s="1">
        <f t="shared" si="145"/>
        <v>80</v>
      </c>
      <c r="Y342" s="1">
        <f t="shared" si="145"/>
        <v>78</v>
      </c>
      <c r="Z342" s="99">
        <f t="shared" si="145"/>
        <v>69</v>
      </c>
      <c r="AA342">
        <f t="shared" si="141"/>
        <v>554</v>
      </c>
      <c r="AB342" s="53">
        <f>AB335+(Y342-Y335)</f>
        <v>79</v>
      </c>
      <c r="AC342">
        <f t="shared" si="122"/>
        <v>534</v>
      </c>
    </row>
    <row r="343" spans="1:29" ht="12.75" customHeight="1">
      <c r="A343" s="16">
        <f t="shared" si="136"/>
        <v>4.142857142857143</v>
      </c>
      <c r="B343">
        <f t="shared" si="137"/>
        <v>28</v>
      </c>
      <c r="C343" s="1">
        <f t="shared" si="138"/>
        <v>29</v>
      </c>
      <c r="D343" s="2">
        <f t="shared" si="142"/>
        <v>28</v>
      </c>
      <c r="E343" s="1">
        <f t="shared" si="143"/>
        <v>29</v>
      </c>
      <c r="G343" s="3">
        <v>3</v>
      </c>
      <c r="H343" s="4">
        <v>4</v>
      </c>
      <c r="L343" s="193" t="s">
        <v>110</v>
      </c>
      <c r="M343" s="193"/>
      <c r="N343" s="193"/>
      <c r="O343" s="193"/>
      <c r="P343" s="193"/>
      <c r="Q343" s="193"/>
      <c r="R343" s="193"/>
      <c r="S343" s="193"/>
      <c r="T343" s="193"/>
      <c r="AA343">
        <f t="shared" si="141"/>
        <v>555</v>
      </c>
      <c r="AC343">
        <f aca="true" t="shared" si="146" ref="AC343:AC350">AC342+1</f>
        <v>535</v>
      </c>
    </row>
    <row r="344" spans="1:29" ht="12.75" customHeight="1">
      <c r="A344" s="16">
        <f t="shared" si="136"/>
        <v>4.285714285714286</v>
      </c>
      <c r="B344">
        <f t="shared" si="137"/>
        <v>29</v>
      </c>
      <c r="C344" s="1">
        <f t="shared" si="138"/>
        <v>30</v>
      </c>
      <c r="D344" s="2">
        <f t="shared" si="142"/>
        <v>29</v>
      </c>
      <c r="E344" s="1">
        <f t="shared" si="143"/>
        <v>30</v>
      </c>
      <c r="G344" s="3">
        <v>4</v>
      </c>
      <c r="H344" s="4">
        <v>1</v>
      </c>
      <c r="K344" t="s">
        <v>111</v>
      </c>
      <c r="L344" s="193"/>
      <c r="M344" s="193"/>
      <c r="N344" s="193"/>
      <c r="O344" s="193"/>
      <c r="P344" s="193"/>
      <c r="Q344" s="193"/>
      <c r="R344" s="193"/>
      <c r="S344" s="193"/>
      <c r="T344" s="193"/>
      <c r="AA344">
        <f t="shared" si="141"/>
        <v>556</v>
      </c>
      <c r="AC344">
        <f t="shared" si="146"/>
        <v>536</v>
      </c>
    </row>
    <row r="345" spans="1:29" ht="12.75">
      <c r="A345" s="16">
        <f t="shared" si="136"/>
        <v>4.428571428571429</v>
      </c>
      <c r="B345">
        <f t="shared" si="137"/>
        <v>30</v>
      </c>
      <c r="C345" s="1">
        <f t="shared" si="138"/>
        <v>31</v>
      </c>
      <c r="D345" s="2">
        <f t="shared" si="142"/>
        <v>30</v>
      </c>
      <c r="E345" s="1">
        <f t="shared" si="143"/>
        <v>31</v>
      </c>
      <c r="F345">
        <f>F341+1</f>
        <v>203</v>
      </c>
      <c r="G345" s="3">
        <v>1</v>
      </c>
      <c r="H345" s="4">
        <v>2</v>
      </c>
      <c r="L345" s="193"/>
      <c r="M345" s="193"/>
      <c r="N345" s="193"/>
      <c r="O345" s="193"/>
      <c r="P345" s="193"/>
      <c r="Q345" s="193"/>
      <c r="R345" s="193"/>
      <c r="S345" s="193"/>
      <c r="T345" s="193"/>
      <c r="AA345">
        <f t="shared" si="141"/>
        <v>557</v>
      </c>
      <c r="AC345">
        <f t="shared" si="146"/>
        <v>537</v>
      </c>
    </row>
    <row r="346" spans="1:29" ht="12.75">
      <c r="A346" s="16">
        <f t="shared" si="136"/>
        <v>4.571428571428571</v>
      </c>
      <c r="B346">
        <f t="shared" si="137"/>
        <v>31</v>
      </c>
      <c r="C346" s="1">
        <f t="shared" si="138"/>
        <v>32</v>
      </c>
      <c r="D346" s="2">
        <f t="shared" si="142"/>
        <v>31</v>
      </c>
      <c r="E346" s="1">
        <f t="shared" si="143"/>
        <v>32</v>
      </c>
      <c r="G346" s="3">
        <v>2</v>
      </c>
      <c r="H346" s="4">
        <v>3</v>
      </c>
      <c r="AA346">
        <f t="shared" si="141"/>
        <v>558</v>
      </c>
      <c r="AC346">
        <f t="shared" si="146"/>
        <v>538</v>
      </c>
    </row>
    <row r="347" spans="1:30" ht="12.75">
      <c r="A347" s="16">
        <f t="shared" si="136"/>
        <v>4.714285714285714</v>
      </c>
      <c r="B347">
        <f t="shared" si="137"/>
        <v>32</v>
      </c>
      <c r="C347" s="1">
        <f t="shared" si="138"/>
        <v>33</v>
      </c>
      <c r="D347" s="2">
        <f t="shared" si="142"/>
        <v>32</v>
      </c>
      <c r="E347" s="1">
        <f t="shared" si="143"/>
        <v>33</v>
      </c>
      <c r="G347" s="3">
        <v>3</v>
      </c>
      <c r="H347" s="4">
        <v>4</v>
      </c>
      <c r="AA347">
        <f t="shared" si="141"/>
        <v>559</v>
      </c>
      <c r="AC347">
        <f t="shared" si="146"/>
        <v>539</v>
      </c>
      <c r="AD347">
        <v>77</v>
      </c>
    </row>
    <row r="348" spans="1:29" ht="12.75">
      <c r="A348" s="16">
        <f t="shared" si="136"/>
        <v>4.857142857142857</v>
      </c>
      <c r="B348">
        <f t="shared" si="137"/>
        <v>33</v>
      </c>
      <c r="C348" s="1">
        <f t="shared" si="138"/>
        <v>34</v>
      </c>
      <c r="D348" s="2">
        <f t="shared" si="142"/>
        <v>33</v>
      </c>
      <c r="E348" s="1">
        <f t="shared" si="143"/>
        <v>34</v>
      </c>
      <c r="G348" s="3">
        <v>4</v>
      </c>
      <c r="H348" s="4">
        <v>1</v>
      </c>
      <c r="AA348">
        <f t="shared" si="141"/>
        <v>560</v>
      </c>
      <c r="AC348">
        <f t="shared" si="146"/>
        <v>540</v>
      </c>
    </row>
    <row r="349" spans="1:29" ht="12.75">
      <c r="A349" s="20">
        <f t="shared" si="136"/>
        <v>5</v>
      </c>
      <c r="B349" s="27">
        <f t="shared" si="137"/>
        <v>34</v>
      </c>
      <c r="C349" s="22">
        <f t="shared" si="138"/>
        <v>35</v>
      </c>
      <c r="D349" s="24">
        <f t="shared" si="142"/>
        <v>34</v>
      </c>
      <c r="E349" s="22">
        <f t="shared" si="143"/>
        <v>35</v>
      </c>
      <c r="F349" s="27">
        <v>204</v>
      </c>
      <c r="G349" s="21">
        <v>1</v>
      </c>
      <c r="H349" s="6">
        <v>2</v>
      </c>
      <c r="I349" s="27"/>
      <c r="J349" s="27"/>
      <c r="K349" s="27"/>
      <c r="L349" s="27"/>
      <c r="M349" s="27"/>
      <c r="N349" s="24"/>
      <c r="O349" s="27"/>
      <c r="P349" s="27"/>
      <c r="Q349" s="27"/>
      <c r="R349" s="27"/>
      <c r="S349" s="27"/>
      <c r="T349" s="24"/>
      <c r="U349" s="1">
        <f aca="true" t="shared" si="147" ref="U349:Z349">U342+1</f>
        <v>72</v>
      </c>
      <c r="V349" s="1">
        <f t="shared" si="147"/>
        <v>87</v>
      </c>
      <c r="W349" s="1">
        <f t="shared" si="147"/>
        <v>84</v>
      </c>
      <c r="X349" s="1">
        <f t="shared" si="147"/>
        <v>81</v>
      </c>
      <c r="Y349" s="1">
        <f t="shared" si="147"/>
        <v>79</v>
      </c>
      <c r="Z349" s="69">
        <f t="shared" si="147"/>
        <v>70</v>
      </c>
      <c r="AA349">
        <f t="shared" si="141"/>
        <v>561</v>
      </c>
      <c r="AB349" s="53">
        <f>AB342+(Y349-Y342)</f>
        <v>80</v>
      </c>
      <c r="AC349">
        <f t="shared" si="146"/>
        <v>541</v>
      </c>
    </row>
    <row r="350" spans="27:29" ht="12.75">
      <c r="AA350">
        <f t="shared" si="141"/>
        <v>562</v>
      </c>
      <c r="AC350">
        <f t="shared" si="146"/>
        <v>542</v>
      </c>
    </row>
    <row r="351" spans="1:22" ht="12.75">
      <c r="A351" s="39" t="s">
        <v>39</v>
      </c>
      <c r="B351" s="39"/>
      <c r="C351" s="39"/>
      <c r="D351" s="39"/>
      <c r="E351" s="39"/>
      <c r="F351" s="39"/>
      <c r="G351" s="39"/>
      <c r="H351" s="39"/>
      <c r="I351" s="39"/>
      <c r="J351" s="39"/>
      <c r="K351" s="39"/>
      <c r="L351" s="39"/>
      <c r="M351" s="39"/>
      <c r="N351" s="39"/>
      <c r="O351" s="39"/>
      <c r="P351" s="39"/>
      <c r="Q351" s="39"/>
      <c r="R351" s="39"/>
      <c r="S351" s="39"/>
      <c r="T351" s="39"/>
      <c r="U351" s="39"/>
      <c r="V351" s="39"/>
    </row>
    <row r="352" spans="1:22" ht="12.75">
      <c r="A352" s="32"/>
      <c r="B352" s="32"/>
      <c r="C352" s="32"/>
      <c r="D352" s="32"/>
      <c r="E352" s="32"/>
      <c r="F352" s="32"/>
      <c r="G352" s="32"/>
      <c r="H352" s="32"/>
      <c r="I352" s="32"/>
      <c r="J352" s="32"/>
      <c r="K352" s="32"/>
      <c r="L352" s="8"/>
      <c r="M352" s="8"/>
      <c r="N352" s="32"/>
      <c r="O352" s="32"/>
      <c r="P352" s="32"/>
      <c r="Q352" s="32"/>
      <c r="R352" s="32"/>
      <c r="S352" s="32"/>
      <c r="T352" s="32"/>
      <c r="U352" s="32"/>
      <c r="V352" s="32"/>
    </row>
    <row r="353" spans="1:22" ht="12.75">
      <c r="A353" s="32"/>
      <c r="B353" s="32"/>
      <c r="C353" s="32"/>
      <c r="D353" s="32"/>
      <c r="E353" s="32"/>
      <c r="F353" s="32"/>
      <c r="G353" s="32"/>
      <c r="H353" s="32"/>
      <c r="I353" s="32"/>
      <c r="J353" s="32"/>
      <c r="K353" s="32"/>
      <c r="L353" s="203" t="s">
        <v>98</v>
      </c>
      <c r="M353" s="203"/>
      <c r="N353" s="32"/>
      <c r="O353" s="32"/>
      <c r="P353" s="32"/>
      <c r="Q353" s="32"/>
      <c r="R353" s="32"/>
      <c r="S353" s="32"/>
      <c r="T353" s="32"/>
      <c r="U353" s="32"/>
      <c r="V353" s="32"/>
    </row>
    <row r="354" spans="2:13" ht="18">
      <c r="B354" s="120" t="s">
        <v>112</v>
      </c>
      <c r="C354" s="120"/>
      <c r="D354" s="120"/>
      <c r="E354" s="120"/>
      <c r="F354" s="120"/>
      <c r="G354" s="120"/>
      <c r="H354" s="120"/>
      <c r="I354" s="120"/>
      <c r="J354" s="120"/>
      <c r="K354" s="120"/>
      <c r="L354" s="192" t="s">
        <v>99</v>
      </c>
      <c r="M354" s="192"/>
    </row>
    <row r="355" spans="6:13" ht="12.75">
      <c r="F355" s="3"/>
      <c r="L355" s="51" t="s">
        <v>100</v>
      </c>
      <c r="M355" s="51" t="s">
        <v>101</v>
      </c>
    </row>
    <row r="356" spans="1:12" ht="12.75">
      <c r="A356" s="121">
        <f aca="true" t="shared" si="148" ref="A356:A387">(1+B356)/7</f>
        <v>155.85714285714286</v>
      </c>
      <c r="B356">
        <f>D356</f>
        <v>1090</v>
      </c>
      <c r="C356" s="1">
        <f>E356</f>
        <v>1091</v>
      </c>
      <c r="D356" s="55">
        <f>D197+1260</f>
        <v>1090</v>
      </c>
      <c r="E356" s="55">
        <f>E197+1260</f>
        <v>1091</v>
      </c>
      <c r="G356" s="44"/>
      <c r="I356" s="122"/>
      <c r="J356" s="123" t="s">
        <v>113</v>
      </c>
      <c r="K356" s="124"/>
      <c r="L356">
        <f aca="true" t="shared" si="149" ref="L356:L387">L357-1</f>
        <v>1107</v>
      </c>
    </row>
    <row r="357" spans="1:20" ht="12.75">
      <c r="A357" s="125">
        <f t="shared" si="148"/>
        <v>156</v>
      </c>
      <c r="B357" s="22">
        <f aca="true" t="shared" si="150" ref="B357:B388">B356+1</f>
        <v>1091</v>
      </c>
      <c r="C357" s="22">
        <f aca="true" t="shared" si="151" ref="C357:C388">C356+1</f>
        <v>1092</v>
      </c>
      <c r="D357" s="22">
        <f aca="true" t="shared" si="152" ref="D357:D388">D356+1</f>
        <v>1091</v>
      </c>
      <c r="E357" s="22">
        <f aca="true" t="shared" si="153" ref="E357:E388">E356+1</f>
        <v>1092</v>
      </c>
      <c r="F357" s="27"/>
      <c r="G357" s="41"/>
      <c r="H357" s="6"/>
      <c r="I357" s="27"/>
      <c r="J357" s="126">
        <f>D356-$D$197</f>
        <v>1260</v>
      </c>
      <c r="K357" s="25" t="s">
        <v>114</v>
      </c>
      <c r="L357" s="27">
        <f t="shared" si="149"/>
        <v>1108</v>
      </c>
      <c r="M357" s="27"/>
      <c r="N357" s="24"/>
      <c r="O357" s="27"/>
      <c r="P357" s="27"/>
      <c r="Q357" s="27"/>
      <c r="R357" s="27"/>
      <c r="S357" s="27"/>
      <c r="T357" s="24"/>
    </row>
    <row r="358" spans="1:12" ht="12.75">
      <c r="A358" s="121">
        <f t="shared" si="148"/>
        <v>156.14285714285714</v>
      </c>
      <c r="B358" s="1">
        <f t="shared" si="150"/>
        <v>1092</v>
      </c>
      <c r="C358" s="1">
        <f t="shared" si="151"/>
        <v>1093</v>
      </c>
      <c r="D358" s="1">
        <f t="shared" si="152"/>
        <v>1092</v>
      </c>
      <c r="E358" s="1">
        <f t="shared" si="153"/>
        <v>1093</v>
      </c>
      <c r="G358" s="44"/>
      <c r="L358">
        <f t="shared" si="149"/>
        <v>1109</v>
      </c>
    </row>
    <row r="359" spans="1:12" ht="12.75">
      <c r="A359" s="121">
        <f t="shared" si="148"/>
        <v>156.28571428571428</v>
      </c>
      <c r="B359" s="1">
        <f t="shared" si="150"/>
        <v>1093</v>
      </c>
      <c r="C359" s="1">
        <f t="shared" si="151"/>
        <v>1094</v>
      </c>
      <c r="D359" s="1">
        <f t="shared" si="152"/>
        <v>1093</v>
      </c>
      <c r="E359" s="1">
        <f t="shared" si="153"/>
        <v>1094</v>
      </c>
      <c r="G359" s="44"/>
      <c r="L359">
        <f t="shared" si="149"/>
        <v>1110</v>
      </c>
    </row>
    <row r="360" spans="1:12" ht="12.75">
      <c r="A360" s="121">
        <f t="shared" si="148"/>
        <v>156.42857142857142</v>
      </c>
      <c r="B360" s="1">
        <f t="shared" si="150"/>
        <v>1094</v>
      </c>
      <c r="C360" s="1">
        <f t="shared" si="151"/>
        <v>1095</v>
      </c>
      <c r="D360" s="1">
        <f t="shared" si="152"/>
        <v>1094</v>
      </c>
      <c r="E360" s="1">
        <f t="shared" si="153"/>
        <v>1095</v>
      </c>
      <c r="G360" s="44"/>
      <c r="L360">
        <f t="shared" si="149"/>
        <v>1111</v>
      </c>
    </row>
    <row r="361" spans="1:12" ht="12.75">
      <c r="A361" s="121">
        <f t="shared" si="148"/>
        <v>156.57142857142858</v>
      </c>
      <c r="B361" s="1">
        <f t="shared" si="150"/>
        <v>1095</v>
      </c>
      <c r="C361" s="1">
        <f t="shared" si="151"/>
        <v>1096</v>
      </c>
      <c r="D361" s="1">
        <f t="shared" si="152"/>
        <v>1095</v>
      </c>
      <c r="E361" s="1">
        <f t="shared" si="153"/>
        <v>1096</v>
      </c>
      <c r="G361" s="44"/>
      <c r="L361">
        <f t="shared" si="149"/>
        <v>1112</v>
      </c>
    </row>
    <row r="362" spans="1:12" ht="12.75">
      <c r="A362" s="121">
        <f t="shared" si="148"/>
        <v>156.71428571428572</v>
      </c>
      <c r="B362" s="1">
        <f t="shared" si="150"/>
        <v>1096</v>
      </c>
      <c r="C362" s="1">
        <f t="shared" si="151"/>
        <v>1097</v>
      </c>
      <c r="D362" s="1">
        <f t="shared" si="152"/>
        <v>1096</v>
      </c>
      <c r="E362" s="1">
        <f t="shared" si="153"/>
        <v>1097</v>
      </c>
      <c r="G362" s="44"/>
      <c r="L362">
        <f t="shared" si="149"/>
        <v>1113</v>
      </c>
    </row>
    <row r="363" spans="1:12" ht="12.75">
      <c r="A363" s="121">
        <f t="shared" si="148"/>
        <v>156.85714285714286</v>
      </c>
      <c r="B363" s="1">
        <f t="shared" si="150"/>
        <v>1097</v>
      </c>
      <c r="C363" s="1">
        <f t="shared" si="151"/>
        <v>1098</v>
      </c>
      <c r="D363" s="1">
        <f t="shared" si="152"/>
        <v>1097</v>
      </c>
      <c r="E363" s="1">
        <f t="shared" si="153"/>
        <v>1098</v>
      </c>
      <c r="G363" s="44"/>
      <c r="L363">
        <f t="shared" si="149"/>
        <v>1114</v>
      </c>
    </row>
    <row r="364" spans="1:20" ht="12.75">
      <c r="A364" s="125">
        <f t="shared" si="148"/>
        <v>157</v>
      </c>
      <c r="B364" s="22">
        <f t="shared" si="150"/>
        <v>1098</v>
      </c>
      <c r="C364" s="22">
        <f t="shared" si="151"/>
        <v>1099</v>
      </c>
      <c r="D364" s="22">
        <f t="shared" si="152"/>
        <v>1098</v>
      </c>
      <c r="E364" s="22">
        <f t="shared" si="153"/>
        <v>1099</v>
      </c>
      <c r="F364" s="27"/>
      <c r="G364" s="41"/>
      <c r="H364" s="6"/>
      <c r="I364" s="27"/>
      <c r="J364" s="27"/>
      <c r="K364" s="27"/>
      <c r="L364" s="27">
        <f t="shared" si="149"/>
        <v>1115</v>
      </c>
      <c r="M364" s="27"/>
      <c r="N364" s="24"/>
      <c r="O364" s="27"/>
      <c r="P364" s="27"/>
      <c r="Q364" s="27"/>
      <c r="R364" s="27"/>
      <c r="S364" s="27"/>
      <c r="T364" s="24"/>
    </row>
    <row r="365" spans="1:12" ht="12.75">
      <c r="A365" s="121">
        <f t="shared" si="148"/>
        <v>157.14285714285714</v>
      </c>
      <c r="B365" s="1">
        <f t="shared" si="150"/>
        <v>1099</v>
      </c>
      <c r="C365" s="1">
        <f t="shared" si="151"/>
        <v>1100</v>
      </c>
      <c r="D365" s="1">
        <f t="shared" si="152"/>
        <v>1099</v>
      </c>
      <c r="E365" s="1">
        <f t="shared" si="153"/>
        <v>1100</v>
      </c>
      <c r="G365" s="44"/>
      <c r="L365">
        <f t="shared" si="149"/>
        <v>1116</v>
      </c>
    </row>
    <row r="366" spans="1:12" ht="12.75">
      <c r="A366" s="121">
        <f t="shared" si="148"/>
        <v>157.28571428571428</v>
      </c>
      <c r="B366" s="1">
        <f t="shared" si="150"/>
        <v>1100</v>
      </c>
      <c r="C366" s="1">
        <f t="shared" si="151"/>
        <v>1101</v>
      </c>
      <c r="D366" s="1">
        <f t="shared" si="152"/>
        <v>1100</v>
      </c>
      <c r="E366" s="1">
        <f t="shared" si="153"/>
        <v>1101</v>
      </c>
      <c r="G366" s="44"/>
      <c r="L366">
        <f t="shared" si="149"/>
        <v>1117</v>
      </c>
    </row>
    <row r="367" spans="1:12" ht="12.75">
      <c r="A367" s="121">
        <f t="shared" si="148"/>
        <v>157.42857142857142</v>
      </c>
      <c r="B367" s="1">
        <f t="shared" si="150"/>
        <v>1101</v>
      </c>
      <c r="C367" s="1">
        <f t="shared" si="151"/>
        <v>1102</v>
      </c>
      <c r="D367" s="1">
        <f t="shared" si="152"/>
        <v>1101</v>
      </c>
      <c r="E367" s="1">
        <f t="shared" si="153"/>
        <v>1102</v>
      </c>
      <c r="G367" s="44"/>
      <c r="L367">
        <f t="shared" si="149"/>
        <v>1118</v>
      </c>
    </row>
    <row r="368" spans="1:12" ht="12.75">
      <c r="A368" s="121">
        <f t="shared" si="148"/>
        <v>157.57142857142858</v>
      </c>
      <c r="B368" s="1">
        <f t="shared" si="150"/>
        <v>1102</v>
      </c>
      <c r="C368" s="1">
        <f t="shared" si="151"/>
        <v>1103</v>
      </c>
      <c r="D368" s="1">
        <f t="shared" si="152"/>
        <v>1102</v>
      </c>
      <c r="E368" s="1">
        <f t="shared" si="153"/>
        <v>1103</v>
      </c>
      <c r="G368" s="44"/>
      <c r="L368">
        <f t="shared" si="149"/>
        <v>1119</v>
      </c>
    </row>
    <row r="369" spans="1:12" ht="12.75">
      <c r="A369" s="121">
        <f t="shared" si="148"/>
        <v>157.71428571428572</v>
      </c>
      <c r="B369" s="1">
        <f t="shared" si="150"/>
        <v>1103</v>
      </c>
      <c r="C369" s="1">
        <f t="shared" si="151"/>
        <v>1104</v>
      </c>
      <c r="D369" s="1">
        <f t="shared" si="152"/>
        <v>1103</v>
      </c>
      <c r="E369" s="1">
        <f t="shared" si="153"/>
        <v>1104</v>
      </c>
      <c r="G369" s="44"/>
      <c r="L369">
        <f t="shared" si="149"/>
        <v>1120</v>
      </c>
    </row>
    <row r="370" spans="1:12" ht="12.75">
      <c r="A370" s="121">
        <f t="shared" si="148"/>
        <v>157.85714285714286</v>
      </c>
      <c r="B370" s="1">
        <f t="shared" si="150"/>
        <v>1104</v>
      </c>
      <c r="C370" s="1">
        <f t="shared" si="151"/>
        <v>1105</v>
      </c>
      <c r="D370" s="1">
        <f t="shared" si="152"/>
        <v>1104</v>
      </c>
      <c r="E370" s="1">
        <f t="shared" si="153"/>
        <v>1105</v>
      </c>
      <c r="G370" s="44"/>
      <c r="L370">
        <f t="shared" si="149"/>
        <v>1121</v>
      </c>
    </row>
    <row r="371" spans="1:20" ht="12.75">
      <c r="A371" s="125">
        <f t="shared" si="148"/>
        <v>158</v>
      </c>
      <c r="B371" s="22">
        <f t="shared" si="150"/>
        <v>1105</v>
      </c>
      <c r="C371" s="22">
        <f t="shared" si="151"/>
        <v>1106</v>
      </c>
      <c r="D371" s="22">
        <f t="shared" si="152"/>
        <v>1105</v>
      </c>
      <c r="E371" s="22">
        <f t="shared" si="153"/>
        <v>1106</v>
      </c>
      <c r="F371" s="27"/>
      <c r="G371" s="41"/>
      <c r="H371" s="6"/>
      <c r="I371" s="27"/>
      <c r="J371" s="27"/>
      <c r="K371" s="27"/>
      <c r="L371" s="27">
        <f t="shared" si="149"/>
        <v>1122</v>
      </c>
      <c r="M371" s="27"/>
      <c r="N371" s="24"/>
      <c r="O371" s="27"/>
      <c r="P371" s="27"/>
      <c r="Q371" s="27"/>
      <c r="R371" s="27"/>
      <c r="S371" s="27"/>
      <c r="T371" s="24"/>
    </row>
    <row r="372" spans="1:12" ht="12.75">
      <c r="A372" s="121">
        <f t="shared" si="148"/>
        <v>158.14285714285714</v>
      </c>
      <c r="B372" s="1">
        <f t="shared" si="150"/>
        <v>1106</v>
      </c>
      <c r="C372" s="1">
        <f t="shared" si="151"/>
        <v>1107</v>
      </c>
      <c r="D372" s="1">
        <f t="shared" si="152"/>
        <v>1106</v>
      </c>
      <c r="E372" s="1">
        <f t="shared" si="153"/>
        <v>1107</v>
      </c>
      <c r="G372" s="44"/>
      <c r="L372">
        <f t="shared" si="149"/>
        <v>1123</v>
      </c>
    </row>
    <row r="373" spans="1:12" ht="12.75">
      <c r="A373" s="121">
        <f t="shared" si="148"/>
        <v>158.28571428571428</v>
      </c>
      <c r="B373" s="1">
        <f t="shared" si="150"/>
        <v>1107</v>
      </c>
      <c r="C373" s="1">
        <f t="shared" si="151"/>
        <v>1108</v>
      </c>
      <c r="D373" s="1">
        <f t="shared" si="152"/>
        <v>1107</v>
      </c>
      <c r="E373" s="1">
        <f t="shared" si="153"/>
        <v>1108</v>
      </c>
      <c r="G373" s="44"/>
      <c r="L373">
        <f t="shared" si="149"/>
        <v>1124</v>
      </c>
    </row>
    <row r="374" spans="1:12" ht="12.75">
      <c r="A374" s="121">
        <f t="shared" si="148"/>
        <v>158.42857142857142</v>
      </c>
      <c r="B374" s="1">
        <f t="shared" si="150"/>
        <v>1108</v>
      </c>
      <c r="C374" s="1">
        <f t="shared" si="151"/>
        <v>1109</v>
      </c>
      <c r="D374" s="1">
        <f t="shared" si="152"/>
        <v>1108</v>
      </c>
      <c r="E374" s="1">
        <f t="shared" si="153"/>
        <v>1109</v>
      </c>
      <c r="G374" s="44"/>
      <c r="L374">
        <f t="shared" si="149"/>
        <v>1125</v>
      </c>
    </row>
    <row r="375" spans="1:12" ht="12.75">
      <c r="A375" s="121">
        <f t="shared" si="148"/>
        <v>158.57142857142858</v>
      </c>
      <c r="B375" s="1">
        <f t="shared" si="150"/>
        <v>1109</v>
      </c>
      <c r="C375" s="1">
        <f t="shared" si="151"/>
        <v>1110</v>
      </c>
      <c r="D375" s="1">
        <f t="shared" si="152"/>
        <v>1109</v>
      </c>
      <c r="E375" s="1">
        <f t="shared" si="153"/>
        <v>1110</v>
      </c>
      <c r="G375" s="44"/>
      <c r="L375">
        <f t="shared" si="149"/>
        <v>1126</v>
      </c>
    </row>
    <row r="376" spans="1:12" ht="12.75">
      <c r="A376" s="121">
        <f t="shared" si="148"/>
        <v>158.71428571428572</v>
      </c>
      <c r="B376" s="1">
        <f t="shared" si="150"/>
        <v>1110</v>
      </c>
      <c r="C376" s="1">
        <f t="shared" si="151"/>
        <v>1111</v>
      </c>
      <c r="D376" s="1">
        <f t="shared" si="152"/>
        <v>1110</v>
      </c>
      <c r="E376" s="1">
        <f t="shared" si="153"/>
        <v>1111</v>
      </c>
      <c r="G376" s="44"/>
      <c r="L376">
        <f t="shared" si="149"/>
        <v>1127</v>
      </c>
    </row>
    <row r="377" spans="1:12" ht="12.75">
      <c r="A377" s="121">
        <f t="shared" si="148"/>
        <v>158.85714285714286</v>
      </c>
      <c r="B377" s="1">
        <f t="shared" si="150"/>
        <v>1111</v>
      </c>
      <c r="C377" s="1">
        <f t="shared" si="151"/>
        <v>1112</v>
      </c>
      <c r="D377" s="1">
        <f t="shared" si="152"/>
        <v>1111</v>
      </c>
      <c r="E377" s="1">
        <f t="shared" si="153"/>
        <v>1112</v>
      </c>
      <c r="G377" s="44"/>
      <c r="L377">
        <f t="shared" si="149"/>
        <v>1128</v>
      </c>
    </row>
    <row r="378" spans="1:20" ht="12.75">
      <c r="A378" s="125">
        <f t="shared" si="148"/>
        <v>159</v>
      </c>
      <c r="B378" s="22">
        <f t="shared" si="150"/>
        <v>1112</v>
      </c>
      <c r="C378" s="22">
        <f t="shared" si="151"/>
        <v>1113</v>
      </c>
      <c r="D378" s="22">
        <f t="shared" si="152"/>
        <v>1112</v>
      </c>
      <c r="E378" s="22">
        <f t="shared" si="153"/>
        <v>1113</v>
      </c>
      <c r="F378" s="27"/>
      <c r="G378" s="41"/>
      <c r="H378" s="6"/>
      <c r="I378" s="27"/>
      <c r="J378" s="27"/>
      <c r="K378" s="27"/>
      <c r="L378" s="27">
        <f t="shared" si="149"/>
        <v>1129</v>
      </c>
      <c r="M378" s="27"/>
      <c r="N378" s="24"/>
      <c r="O378" s="27"/>
      <c r="P378" s="27"/>
      <c r="Q378" s="27"/>
      <c r="R378" s="27"/>
      <c r="S378" s="27"/>
      <c r="T378" s="24"/>
    </row>
    <row r="379" spans="1:12" ht="12.75">
      <c r="A379" s="121">
        <f t="shared" si="148"/>
        <v>159.14285714285714</v>
      </c>
      <c r="B379" s="1">
        <f t="shared" si="150"/>
        <v>1113</v>
      </c>
      <c r="C379" s="1">
        <f t="shared" si="151"/>
        <v>1114</v>
      </c>
      <c r="D379" s="1">
        <f t="shared" si="152"/>
        <v>1113</v>
      </c>
      <c r="E379" s="1">
        <f t="shared" si="153"/>
        <v>1114</v>
      </c>
      <c r="G379" s="44"/>
      <c r="L379">
        <f t="shared" si="149"/>
        <v>1130</v>
      </c>
    </row>
    <row r="380" spans="1:12" ht="12.75">
      <c r="A380" s="121">
        <f t="shared" si="148"/>
        <v>159.28571428571428</v>
      </c>
      <c r="B380" s="1">
        <f t="shared" si="150"/>
        <v>1114</v>
      </c>
      <c r="C380" s="1">
        <f t="shared" si="151"/>
        <v>1115</v>
      </c>
      <c r="D380" s="1">
        <f t="shared" si="152"/>
        <v>1114</v>
      </c>
      <c r="E380" s="1">
        <f t="shared" si="153"/>
        <v>1115</v>
      </c>
      <c r="G380" s="44"/>
      <c r="L380">
        <f t="shared" si="149"/>
        <v>1131</v>
      </c>
    </row>
    <row r="381" spans="1:12" ht="12.75">
      <c r="A381" s="121">
        <f t="shared" si="148"/>
        <v>159.42857142857142</v>
      </c>
      <c r="B381" s="1">
        <f t="shared" si="150"/>
        <v>1115</v>
      </c>
      <c r="C381" s="1">
        <f t="shared" si="151"/>
        <v>1116</v>
      </c>
      <c r="D381" s="1">
        <f t="shared" si="152"/>
        <v>1115</v>
      </c>
      <c r="E381" s="1">
        <f t="shared" si="153"/>
        <v>1116</v>
      </c>
      <c r="G381" s="44"/>
      <c r="L381">
        <f t="shared" si="149"/>
        <v>1132</v>
      </c>
    </row>
    <row r="382" spans="1:12" ht="12.75">
      <c r="A382" s="121">
        <f t="shared" si="148"/>
        <v>159.57142857142858</v>
      </c>
      <c r="B382" s="1">
        <f t="shared" si="150"/>
        <v>1116</v>
      </c>
      <c r="C382" s="1">
        <f t="shared" si="151"/>
        <v>1117</v>
      </c>
      <c r="D382" s="1">
        <f t="shared" si="152"/>
        <v>1116</v>
      </c>
      <c r="E382" s="1">
        <f t="shared" si="153"/>
        <v>1117</v>
      </c>
      <c r="G382" s="44"/>
      <c r="L382">
        <f t="shared" si="149"/>
        <v>1133</v>
      </c>
    </row>
    <row r="383" spans="1:12" ht="12.75">
      <c r="A383" s="121">
        <f t="shared" si="148"/>
        <v>159.71428571428572</v>
      </c>
      <c r="B383" s="1">
        <f t="shared" si="150"/>
        <v>1117</v>
      </c>
      <c r="C383" s="1">
        <f t="shared" si="151"/>
        <v>1118</v>
      </c>
      <c r="D383" s="1">
        <f t="shared" si="152"/>
        <v>1117</v>
      </c>
      <c r="E383" s="1">
        <f t="shared" si="153"/>
        <v>1118</v>
      </c>
      <c r="G383" s="44"/>
      <c r="L383">
        <f t="shared" si="149"/>
        <v>1134</v>
      </c>
    </row>
    <row r="384" spans="1:12" ht="12.75">
      <c r="A384" s="121">
        <f t="shared" si="148"/>
        <v>159.85714285714286</v>
      </c>
      <c r="B384" s="1">
        <f t="shared" si="150"/>
        <v>1118</v>
      </c>
      <c r="C384" s="1">
        <f t="shared" si="151"/>
        <v>1119</v>
      </c>
      <c r="D384" s="1">
        <f t="shared" si="152"/>
        <v>1118</v>
      </c>
      <c r="E384" s="1">
        <f t="shared" si="153"/>
        <v>1119</v>
      </c>
      <c r="G384" s="44"/>
      <c r="L384">
        <f t="shared" si="149"/>
        <v>1135</v>
      </c>
    </row>
    <row r="385" spans="1:20" ht="12.75">
      <c r="A385" s="125">
        <f t="shared" si="148"/>
        <v>160</v>
      </c>
      <c r="B385" s="22">
        <f t="shared" si="150"/>
        <v>1119</v>
      </c>
      <c r="C385" s="22">
        <f t="shared" si="151"/>
        <v>1120</v>
      </c>
      <c r="D385" s="22">
        <f t="shared" si="152"/>
        <v>1119</v>
      </c>
      <c r="E385" s="22">
        <f t="shared" si="153"/>
        <v>1120</v>
      </c>
      <c r="F385" s="27"/>
      <c r="G385" s="41"/>
      <c r="H385" s="6"/>
      <c r="I385" s="27"/>
      <c r="J385" s="27"/>
      <c r="K385" s="27"/>
      <c r="L385" s="27">
        <f t="shared" si="149"/>
        <v>1136</v>
      </c>
      <c r="M385" s="27"/>
      <c r="N385" s="24"/>
      <c r="O385" s="27"/>
      <c r="P385" s="27"/>
      <c r="Q385" s="27"/>
      <c r="R385" s="27"/>
      <c r="S385" s="27"/>
      <c r="T385" s="24"/>
    </row>
    <row r="386" spans="1:12" ht="12.75">
      <c r="A386" s="121">
        <f t="shared" si="148"/>
        <v>160.14285714285714</v>
      </c>
      <c r="B386" s="1">
        <f t="shared" si="150"/>
        <v>1120</v>
      </c>
      <c r="C386" s="1">
        <f t="shared" si="151"/>
        <v>1121</v>
      </c>
      <c r="D386" s="1">
        <f t="shared" si="152"/>
        <v>1120</v>
      </c>
      <c r="E386" s="1">
        <f t="shared" si="153"/>
        <v>1121</v>
      </c>
      <c r="G386" s="44"/>
      <c r="L386">
        <f t="shared" si="149"/>
        <v>1137</v>
      </c>
    </row>
    <row r="387" spans="1:12" ht="12.75">
      <c r="A387" s="121">
        <f t="shared" si="148"/>
        <v>160.28571428571428</v>
      </c>
      <c r="B387" s="1">
        <f t="shared" si="150"/>
        <v>1121</v>
      </c>
      <c r="C387" s="1">
        <f t="shared" si="151"/>
        <v>1122</v>
      </c>
      <c r="D387" s="1">
        <f t="shared" si="152"/>
        <v>1121</v>
      </c>
      <c r="E387" s="1">
        <f t="shared" si="153"/>
        <v>1122</v>
      </c>
      <c r="G387" s="44"/>
      <c r="J387" s="126">
        <f>D386-$D$197</f>
        <v>1290</v>
      </c>
      <c r="K387" s="5" t="s">
        <v>114</v>
      </c>
      <c r="L387">
        <f t="shared" si="149"/>
        <v>1138</v>
      </c>
    </row>
    <row r="388" spans="1:12" ht="12.75">
      <c r="A388" s="121">
        <f aca="true" t="shared" si="154" ref="A388:A419">(1+B388)/7</f>
        <v>160.42857142857142</v>
      </c>
      <c r="B388" s="1">
        <f t="shared" si="150"/>
        <v>1122</v>
      </c>
      <c r="C388" s="1">
        <f t="shared" si="151"/>
        <v>1123</v>
      </c>
      <c r="D388" s="1">
        <f t="shared" si="152"/>
        <v>1122</v>
      </c>
      <c r="E388" s="1">
        <f t="shared" si="153"/>
        <v>1123</v>
      </c>
      <c r="G388" s="44"/>
      <c r="L388">
        <f aca="true" t="shared" si="155" ref="L388:L419">L389-1</f>
        <v>1139</v>
      </c>
    </row>
    <row r="389" spans="1:12" ht="12.75">
      <c r="A389" s="121">
        <f t="shared" si="154"/>
        <v>160.57142857142858</v>
      </c>
      <c r="B389" s="1">
        <f aca="true" t="shared" si="156" ref="B389:B420">B388+1</f>
        <v>1123</v>
      </c>
      <c r="C389" s="1">
        <f aca="true" t="shared" si="157" ref="C389:C420">C388+1</f>
        <v>1124</v>
      </c>
      <c r="D389" s="1">
        <f aca="true" t="shared" si="158" ref="D389:D420">D388+1</f>
        <v>1123</v>
      </c>
      <c r="E389" s="1">
        <f aca="true" t="shared" si="159" ref="E389:E420">E388+1</f>
        <v>1124</v>
      </c>
      <c r="G389" s="44"/>
      <c r="L389">
        <f t="shared" si="155"/>
        <v>1140</v>
      </c>
    </row>
    <row r="390" spans="1:12" ht="12.75">
      <c r="A390" s="121">
        <f t="shared" si="154"/>
        <v>160.71428571428572</v>
      </c>
      <c r="B390" s="1">
        <f t="shared" si="156"/>
        <v>1124</v>
      </c>
      <c r="C390" s="1">
        <f t="shared" si="157"/>
        <v>1125</v>
      </c>
      <c r="D390" s="1">
        <f t="shared" si="158"/>
        <v>1124</v>
      </c>
      <c r="E390" s="1">
        <f t="shared" si="159"/>
        <v>1125</v>
      </c>
      <c r="G390" s="44"/>
      <c r="L390">
        <f t="shared" si="155"/>
        <v>1141</v>
      </c>
    </row>
    <row r="391" spans="1:12" ht="12.75">
      <c r="A391" s="121">
        <f t="shared" si="154"/>
        <v>160.85714285714286</v>
      </c>
      <c r="B391" s="1">
        <f t="shared" si="156"/>
        <v>1125</v>
      </c>
      <c r="C391" s="1">
        <f t="shared" si="157"/>
        <v>1126</v>
      </c>
      <c r="D391" s="1">
        <f t="shared" si="158"/>
        <v>1125</v>
      </c>
      <c r="E391" s="1">
        <f t="shared" si="159"/>
        <v>1126</v>
      </c>
      <c r="G391" s="44"/>
      <c r="L391">
        <f t="shared" si="155"/>
        <v>1142</v>
      </c>
    </row>
    <row r="392" spans="1:20" ht="12.75">
      <c r="A392" s="125">
        <f t="shared" si="154"/>
        <v>161</v>
      </c>
      <c r="B392" s="22">
        <f t="shared" si="156"/>
        <v>1126</v>
      </c>
      <c r="C392" s="22">
        <f t="shared" si="157"/>
        <v>1127</v>
      </c>
      <c r="D392" s="22">
        <f t="shared" si="158"/>
        <v>1126</v>
      </c>
      <c r="E392" s="22">
        <f t="shared" si="159"/>
        <v>1127</v>
      </c>
      <c r="F392" s="27"/>
      <c r="G392" s="41"/>
      <c r="H392" s="6"/>
      <c r="I392" s="27"/>
      <c r="J392" s="27"/>
      <c r="K392" s="27"/>
      <c r="L392" s="27">
        <f t="shared" si="155"/>
        <v>1143</v>
      </c>
      <c r="M392" s="27"/>
      <c r="N392" s="24"/>
      <c r="O392" s="27"/>
      <c r="P392" s="27"/>
      <c r="Q392" s="27"/>
      <c r="R392" s="27"/>
      <c r="S392" s="27"/>
      <c r="T392" s="24"/>
    </row>
    <row r="393" spans="1:12" ht="12.75">
      <c r="A393" s="121">
        <f t="shared" si="154"/>
        <v>161.14285714285714</v>
      </c>
      <c r="B393" s="1">
        <f t="shared" si="156"/>
        <v>1127</v>
      </c>
      <c r="C393" s="1">
        <f t="shared" si="157"/>
        <v>1128</v>
      </c>
      <c r="D393" s="1">
        <f t="shared" si="158"/>
        <v>1127</v>
      </c>
      <c r="E393" s="1">
        <f t="shared" si="159"/>
        <v>1128</v>
      </c>
      <c r="G393" s="44"/>
      <c r="L393">
        <f t="shared" si="155"/>
        <v>1144</v>
      </c>
    </row>
    <row r="394" spans="1:12" ht="12.75">
      <c r="A394" s="121">
        <f t="shared" si="154"/>
        <v>161.28571428571428</v>
      </c>
      <c r="B394" s="1">
        <f t="shared" si="156"/>
        <v>1128</v>
      </c>
      <c r="C394" s="1">
        <f t="shared" si="157"/>
        <v>1129</v>
      </c>
      <c r="D394" s="1">
        <f t="shared" si="158"/>
        <v>1128</v>
      </c>
      <c r="E394" s="1">
        <f t="shared" si="159"/>
        <v>1129</v>
      </c>
      <c r="G394" s="44"/>
      <c r="L394">
        <f t="shared" si="155"/>
        <v>1145</v>
      </c>
    </row>
    <row r="395" spans="1:12" ht="12.75">
      <c r="A395" s="121">
        <f t="shared" si="154"/>
        <v>161.42857142857142</v>
      </c>
      <c r="B395" s="1">
        <f t="shared" si="156"/>
        <v>1129</v>
      </c>
      <c r="C395" s="1">
        <f t="shared" si="157"/>
        <v>1130</v>
      </c>
      <c r="D395" s="1">
        <f t="shared" si="158"/>
        <v>1129</v>
      </c>
      <c r="E395" s="1">
        <f t="shared" si="159"/>
        <v>1130</v>
      </c>
      <c r="G395" s="44"/>
      <c r="L395">
        <f t="shared" si="155"/>
        <v>1146</v>
      </c>
    </row>
    <row r="396" spans="1:12" ht="12.75">
      <c r="A396" s="121">
        <f t="shared" si="154"/>
        <v>161.57142857142858</v>
      </c>
      <c r="B396" s="1">
        <f t="shared" si="156"/>
        <v>1130</v>
      </c>
      <c r="C396" s="1">
        <f t="shared" si="157"/>
        <v>1131</v>
      </c>
      <c r="D396" s="1">
        <f t="shared" si="158"/>
        <v>1130</v>
      </c>
      <c r="E396" s="1">
        <f t="shared" si="159"/>
        <v>1131</v>
      </c>
      <c r="G396" s="44"/>
      <c r="L396">
        <f t="shared" si="155"/>
        <v>1147</v>
      </c>
    </row>
    <row r="397" spans="1:12" ht="12.75">
      <c r="A397" s="121">
        <f t="shared" si="154"/>
        <v>161.71428571428572</v>
      </c>
      <c r="B397" s="1">
        <f t="shared" si="156"/>
        <v>1131</v>
      </c>
      <c r="C397" s="1">
        <f t="shared" si="157"/>
        <v>1132</v>
      </c>
      <c r="D397" s="1">
        <f t="shared" si="158"/>
        <v>1131</v>
      </c>
      <c r="E397" s="1">
        <f t="shared" si="159"/>
        <v>1132</v>
      </c>
      <c r="G397" s="44"/>
      <c r="L397">
        <f t="shared" si="155"/>
        <v>1148</v>
      </c>
    </row>
    <row r="398" spans="1:12" ht="12.75">
      <c r="A398" s="121">
        <f t="shared" si="154"/>
        <v>161.85714285714286</v>
      </c>
      <c r="B398" s="1">
        <f t="shared" si="156"/>
        <v>1132</v>
      </c>
      <c r="C398" s="1">
        <f t="shared" si="157"/>
        <v>1133</v>
      </c>
      <c r="D398" s="1">
        <f t="shared" si="158"/>
        <v>1132</v>
      </c>
      <c r="E398" s="1">
        <f t="shared" si="159"/>
        <v>1133</v>
      </c>
      <c r="G398" s="44"/>
      <c r="L398">
        <f t="shared" si="155"/>
        <v>1149</v>
      </c>
    </row>
    <row r="399" spans="1:20" ht="12.75">
      <c r="A399" s="125">
        <f t="shared" si="154"/>
        <v>162</v>
      </c>
      <c r="B399" s="22">
        <f t="shared" si="156"/>
        <v>1133</v>
      </c>
      <c r="C399" s="22">
        <f t="shared" si="157"/>
        <v>1134</v>
      </c>
      <c r="D399" s="22">
        <f t="shared" si="158"/>
        <v>1133</v>
      </c>
      <c r="E399" s="22">
        <f t="shared" si="159"/>
        <v>1134</v>
      </c>
      <c r="F399" s="27"/>
      <c r="G399" s="41"/>
      <c r="H399" s="6"/>
      <c r="I399" s="27"/>
      <c r="J399" s="27"/>
      <c r="K399" s="27"/>
      <c r="L399" s="27">
        <f t="shared" si="155"/>
        <v>1150</v>
      </c>
      <c r="M399" s="27"/>
      <c r="N399" s="24"/>
      <c r="O399" s="27"/>
      <c r="P399" s="27"/>
      <c r="Q399" s="27"/>
      <c r="R399" s="27"/>
      <c r="S399" s="27"/>
      <c r="T399" s="24"/>
    </row>
    <row r="400" spans="1:12" ht="12.75">
      <c r="A400" s="121">
        <f t="shared" si="154"/>
        <v>162.14285714285714</v>
      </c>
      <c r="B400" s="1">
        <f t="shared" si="156"/>
        <v>1134</v>
      </c>
      <c r="C400" s="1">
        <f t="shared" si="157"/>
        <v>1135</v>
      </c>
      <c r="D400" s="1">
        <f t="shared" si="158"/>
        <v>1134</v>
      </c>
      <c r="E400" s="1">
        <f t="shared" si="159"/>
        <v>1135</v>
      </c>
      <c r="G400" s="44"/>
      <c r="L400">
        <f t="shared" si="155"/>
        <v>1151</v>
      </c>
    </row>
    <row r="401" spans="1:12" ht="12.75">
      <c r="A401" s="121">
        <f t="shared" si="154"/>
        <v>162.28571428571428</v>
      </c>
      <c r="B401" s="1">
        <f t="shared" si="156"/>
        <v>1135</v>
      </c>
      <c r="C401" s="1">
        <f t="shared" si="157"/>
        <v>1136</v>
      </c>
      <c r="D401" s="1">
        <f t="shared" si="158"/>
        <v>1135</v>
      </c>
      <c r="E401" s="1">
        <f t="shared" si="159"/>
        <v>1136</v>
      </c>
      <c r="G401" s="44"/>
      <c r="L401">
        <f t="shared" si="155"/>
        <v>1152</v>
      </c>
    </row>
    <row r="402" spans="1:12" ht="12.75">
      <c r="A402" s="121">
        <f t="shared" si="154"/>
        <v>162.42857142857142</v>
      </c>
      <c r="B402" s="1">
        <f t="shared" si="156"/>
        <v>1136</v>
      </c>
      <c r="C402" s="1">
        <f t="shared" si="157"/>
        <v>1137</v>
      </c>
      <c r="D402" s="1">
        <f t="shared" si="158"/>
        <v>1136</v>
      </c>
      <c r="E402" s="1">
        <f t="shared" si="159"/>
        <v>1137</v>
      </c>
      <c r="G402" s="44"/>
      <c r="L402">
        <f t="shared" si="155"/>
        <v>1153</v>
      </c>
    </row>
    <row r="403" spans="1:12" ht="12.75">
      <c r="A403" s="121">
        <f t="shared" si="154"/>
        <v>162.57142857142858</v>
      </c>
      <c r="B403" s="1">
        <f t="shared" si="156"/>
        <v>1137</v>
      </c>
      <c r="C403" s="1">
        <f t="shared" si="157"/>
        <v>1138</v>
      </c>
      <c r="D403" s="1">
        <f t="shared" si="158"/>
        <v>1137</v>
      </c>
      <c r="E403" s="1">
        <f t="shared" si="159"/>
        <v>1138</v>
      </c>
      <c r="G403" s="44"/>
      <c r="L403">
        <f t="shared" si="155"/>
        <v>1154</v>
      </c>
    </row>
    <row r="404" spans="1:12" ht="12.75">
      <c r="A404" s="121">
        <f t="shared" si="154"/>
        <v>162.71428571428572</v>
      </c>
      <c r="B404" s="1">
        <f t="shared" si="156"/>
        <v>1138</v>
      </c>
      <c r="C404" s="1">
        <f t="shared" si="157"/>
        <v>1139</v>
      </c>
      <c r="D404" s="1">
        <f t="shared" si="158"/>
        <v>1138</v>
      </c>
      <c r="E404" s="1">
        <f t="shared" si="159"/>
        <v>1139</v>
      </c>
      <c r="G404" s="44"/>
      <c r="L404">
        <f t="shared" si="155"/>
        <v>1155</v>
      </c>
    </row>
    <row r="405" spans="1:12" ht="12.75">
      <c r="A405" s="121">
        <f t="shared" si="154"/>
        <v>162.85714285714286</v>
      </c>
      <c r="B405" s="1">
        <f t="shared" si="156"/>
        <v>1139</v>
      </c>
      <c r="C405" s="1">
        <f t="shared" si="157"/>
        <v>1140</v>
      </c>
      <c r="D405" s="1">
        <f t="shared" si="158"/>
        <v>1139</v>
      </c>
      <c r="E405" s="1">
        <f t="shared" si="159"/>
        <v>1140</v>
      </c>
      <c r="G405" s="44"/>
      <c r="L405">
        <f t="shared" si="155"/>
        <v>1156</v>
      </c>
    </row>
    <row r="406" spans="1:20" ht="12.75">
      <c r="A406" s="125">
        <f t="shared" si="154"/>
        <v>163</v>
      </c>
      <c r="B406" s="22">
        <f t="shared" si="156"/>
        <v>1140</v>
      </c>
      <c r="C406" s="22">
        <f t="shared" si="157"/>
        <v>1141</v>
      </c>
      <c r="D406" s="22">
        <f t="shared" si="158"/>
        <v>1140</v>
      </c>
      <c r="E406" s="22">
        <f t="shared" si="159"/>
        <v>1141</v>
      </c>
      <c r="F406" s="27"/>
      <c r="G406" s="41"/>
      <c r="H406" s="6"/>
      <c r="I406" s="27"/>
      <c r="J406" s="27"/>
      <c r="K406" s="27"/>
      <c r="L406" s="27">
        <f t="shared" si="155"/>
        <v>1157</v>
      </c>
      <c r="M406" s="27"/>
      <c r="N406" s="24"/>
      <c r="O406" s="27"/>
      <c r="P406" s="27"/>
      <c r="Q406" s="27"/>
      <c r="R406" s="27"/>
      <c r="S406" s="27"/>
      <c r="T406" s="24"/>
    </row>
    <row r="407" spans="1:12" ht="12.75">
      <c r="A407" s="121">
        <f t="shared" si="154"/>
        <v>163.14285714285714</v>
      </c>
      <c r="B407" s="1">
        <f t="shared" si="156"/>
        <v>1141</v>
      </c>
      <c r="C407" s="1">
        <f t="shared" si="157"/>
        <v>1142</v>
      </c>
      <c r="D407" s="1">
        <f t="shared" si="158"/>
        <v>1141</v>
      </c>
      <c r="E407" s="1">
        <f t="shared" si="159"/>
        <v>1142</v>
      </c>
      <c r="G407" s="44"/>
      <c r="L407">
        <f t="shared" si="155"/>
        <v>1158</v>
      </c>
    </row>
    <row r="408" spans="1:12" ht="12.75">
      <c r="A408" s="121">
        <f t="shared" si="154"/>
        <v>163.28571428571428</v>
      </c>
      <c r="B408" s="1">
        <f t="shared" si="156"/>
        <v>1142</v>
      </c>
      <c r="C408" s="1">
        <f t="shared" si="157"/>
        <v>1143</v>
      </c>
      <c r="D408" s="1">
        <f t="shared" si="158"/>
        <v>1142</v>
      </c>
      <c r="E408" s="1">
        <f t="shared" si="159"/>
        <v>1143</v>
      </c>
      <c r="G408" s="44"/>
      <c r="L408">
        <f t="shared" si="155"/>
        <v>1159</v>
      </c>
    </row>
    <row r="409" spans="1:12" ht="12.75">
      <c r="A409" s="121">
        <f t="shared" si="154"/>
        <v>163.42857142857142</v>
      </c>
      <c r="B409" s="1">
        <f t="shared" si="156"/>
        <v>1143</v>
      </c>
      <c r="C409" s="1">
        <f t="shared" si="157"/>
        <v>1144</v>
      </c>
      <c r="D409" s="1">
        <f t="shared" si="158"/>
        <v>1143</v>
      </c>
      <c r="E409" s="1">
        <f t="shared" si="159"/>
        <v>1144</v>
      </c>
      <c r="G409" s="44"/>
      <c r="L409">
        <f t="shared" si="155"/>
        <v>1160</v>
      </c>
    </row>
    <row r="410" spans="1:12" ht="12.75">
      <c r="A410" s="121">
        <f t="shared" si="154"/>
        <v>163.57142857142858</v>
      </c>
      <c r="B410" s="1">
        <f t="shared" si="156"/>
        <v>1144</v>
      </c>
      <c r="C410" s="1">
        <f t="shared" si="157"/>
        <v>1145</v>
      </c>
      <c r="D410" s="1">
        <f t="shared" si="158"/>
        <v>1144</v>
      </c>
      <c r="E410" s="1">
        <f t="shared" si="159"/>
        <v>1145</v>
      </c>
      <c r="G410" s="44"/>
      <c r="L410">
        <f t="shared" si="155"/>
        <v>1161</v>
      </c>
    </row>
    <row r="411" spans="1:12" ht="12.75">
      <c r="A411" s="121">
        <f t="shared" si="154"/>
        <v>163.71428571428572</v>
      </c>
      <c r="B411" s="1">
        <f t="shared" si="156"/>
        <v>1145</v>
      </c>
      <c r="C411" s="1">
        <f t="shared" si="157"/>
        <v>1146</v>
      </c>
      <c r="D411" s="1">
        <f t="shared" si="158"/>
        <v>1145</v>
      </c>
      <c r="E411" s="1">
        <f t="shared" si="159"/>
        <v>1146</v>
      </c>
      <c r="G411" s="44"/>
      <c r="L411">
        <f t="shared" si="155"/>
        <v>1162</v>
      </c>
    </row>
    <row r="412" spans="1:12" ht="12.75">
      <c r="A412" s="121">
        <f t="shared" si="154"/>
        <v>163.85714285714286</v>
      </c>
      <c r="B412" s="1">
        <f t="shared" si="156"/>
        <v>1146</v>
      </c>
      <c r="C412" s="1">
        <f t="shared" si="157"/>
        <v>1147</v>
      </c>
      <c r="D412" s="1">
        <f t="shared" si="158"/>
        <v>1146</v>
      </c>
      <c r="E412" s="1">
        <f t="shared" si="159"/>
        <v>1147</v>
      </c>
      <c r="G412" s="44"/>
      <c r="L412">
        <f t="shared" si="155"/>
        <v>1163</v>
      </c>
    </row>
    <row r="413" spans="1:20" ht="12.75">
      <c r="A413" s="125">
        <f t="shared" si="154"/>
        <v>164</v>
      </c>
      <c r="B413" s="22">
        <f t="shared" si="156"/>
        <v>1147</v>
      </c>
      <c r="C413" s="22">
        <f t="shared" si="157"/>
        <v>1148</v>
      </c>
      <c r="D413" s="22">
        <f t="shared" si="158"/>
        <v>1147</v>
      </c>
      <c r="E413" s="22">
        <f t="shared" si="159"/>
        <v>1148</v>
      </c>
      <c r="F413" s="27"/>
      <c r="G413" s="41"/>
      <c r="H413" s="6"/>
      <c r="I413" s="27"/>
      <c r="J413" s="27"/>
      <c r="K413" s="27"/>
      <c r="L413" s="27">
        <f t="shared" si="155"/>
        <v>1164</v>
      </c>
      <c r="M413" s="27"/>
      <c r="N413" s="24"/>
      <c r="O413" s="27"/>
      <c r="P413" s="27"/>
      <c r="Q413" s="27"/>
      <c r="R413" s="27"/>
      <c r="S413" s="27"/>
      <c r="T413" s="24"/>
    </row>
    <row r="414" spans="1:12" ht="12.75">
      <c r="A414" s="121">
        <f t="shared" si="154"/>
        <v>164.14285714285714</v>
      </c>
      <c r="B414" s="1">
        <f t="shared" si="156"/>
        <v>1148</v>
      </c>
      <c r="C414" s="1">
        <f t="shared" si="157"/>
        <v>1149</v>
      </c>
      <c r="D414" s="1">
        <f t="shared" si="158"/>
        <v>1148</v>
      </c>
      <c r="E414" s="1">
        <f t="shared" si="159"/>
        <v>1149</v>
      </c>
      <c r="G414" s="44"/>
      <c r="L414">
        <f t="shared" si="155"/>
        <v>1165</v>
      </c>
    </row>
    <row r="415" spans="1:12" ht="12.75">
      <c r="A415" s="121">
        <f t="shared" si="154"/>
        <v>164.28571428571428</v>
      </c>
      <c r="B415" s="1">
        <f t="shared" si="156"/>
        <v>1149</v>
      </c>
      <c r="C415" s="1">
        <f t="shared" si="157"/>
        <v>1150</v>
      </c>
      <c r="D415" s="1">
        <f t="shared" si="158"/>
        <v>1149</v>
      </c>
      <c r="E415" s="1">
        <f t="shared" si="159"/>
        <v>1150</v>
      </c>
      <c r="G415" s="44"/>
      <c r="L415">
        <f t="shared" si="155"/>
        <v>1166</v>
      </c>
    </row>
    <row r="416" spans="1:12" ht="12.75">
      <c r="A416" s="121">
        <f t="shared" si="154"/>
        <v>164.42857142857142</v>
      </c>
      <c r="B416" s="1">
        <f t="shared" si="156"/>
        <v>1150</v>
      </c>
      <c r="C416" s="1">
        <f t="shared" si="157"/>
        <v>1151</v>
      </c>
      <c r="D416" s="1">
        <f t="shared" si="158"/>
        <v>1150</v>
      </c>
      <c r="E416" s="1">
        <f t="shared" si="159"/>
        <v>1151</v>
      </c>
      <c r="G416" s="44"/>
      <c r="L416">
        <f t="shared" si="155"/>
        <v>1167</v>
      </c>
    </row>
    <row r="417" spans="1:12" ht="12.75">
      <c r="A417" s="121">
        <f t="shared" si="154"/>
        <v>164.57142857142858</v>
      </c>
      <c r="B417" s="1">
        <f t="shared" si="156"/>
        <v>1151</v>
      </c>
      <c r="C417" s="1">
        <f t="shared" si="157"/>
        <v>1152</v>
      </c>
      <c r="D417" s="1">
        <f t="shared" si="158"/>
        <v>1151</v>
      </c>
      <c r="E417" s="1">
        <f t="shared" si="159"/>
        <v>1152</v>
      </c>
      <c r="G417" s="44"/>
      <c r="L417">
        <f t="shared" si="155"/>
        <v>1168</v>
      </c>
    </row>
    <row r="418" spans="1:12" ht="12.75">
      <c r="A418" s="121">
        <f t="shared" si="154"/>
        <v>164.71428571428572</v>
      </c>
      <c r="B418" s="1">
        <f t="shared" si="156"/>
        <v>1152</v>
      </c>
      <c r="C418" s="1">
        <f t="shared" si="157"/>
        <v>1153</v>
      </c>
      <c r="D418" s="1">
        <f t="shared" si="158"/>
        <v>1152</v>
      </c>
      <c r="E418" s="1">
        <f t="shared" si="159"/>
        <v>1153</v>
      </c>
      <c r="G418" s="44"/>
      <c r="L418">
        <f t="shared" si="155"/>
        <v>1169</v>
      </c>
    </row>
    <row r="419" spans="1:12" ht="12.75">
      <c r="A419" s="121">
        <f t="shared" si="154"/>
        <v>164.85714285714286</v>
      </c>
      <c r="B419" s="1">
        <f t="shared" si="156"/>
        <v>1153</v>
      </c>
      <c r="C419" s="1">
        <f t="shared" si="157"/>
        <v>1154</v>
      </c>
      <c r="D419" s="1">
        <f t="shared" si="158"/>
        <v>1153</v>
      </c>
      <c r="E419" s="1">
        <f t="shared" si="159"/>
        <v>1154</v>
      </c>
      <c r="G419" s="44"/>
      <c r="L419">
        <f t="shared" si="155"/>
        <v>1170</v>
      </c>
    </row>
    <row r="420" spans="1:20" ht="12.75">
      <c r="A420" s="125">
        <f aca="true" t="shared" si="160" ref="A420:A434">(1+B420)/7</f>
        <v>165</v>
      </c>
      <c r="B420" s="22">
        <f t="shared" si="156"/>
        <v>1154</v>
      </c>
      <c r="C420" s="22">
        <f t="shared" si="157"/>
        <v>1155</v>
      </c>
      <c r="D420" s="22">
        <f t="shared" si="158"/>
        <v>1154</v>
      </c>
      <c r="E420" s="22">
        <f t="shared" si="159"/>
        <v>1155</v>
      </c>
      <c r="F420" s="27"/>
      <c r="G420" s="41"/>
      <c r="H420" s="6"/>
      <c r="I420" s="27"/>
      <c r="J420" s="27"/>
      <c r="K420" s="27"/>
      <c r="L420" s="27">
        <f aca="true" t="shared" si="161" ref="L420:L433">L421-1</f>
        <v>1171</v>
      </c>
      <c r="M420" s="27"/>
      <c r="N420" s="24"/>
      <c r="O420" s="27"/>
      <c r="P420" s="27"/>
      <c r="Q420" s="27"/>
      <c r="R420" s="27"/>
      <c r="S420" s="27"/>
      <c r="T420" s="24"/>
    </row>
    <row r="421" spans="1:12" ht="12.75">
      <c r="A421" s="121">
        <f t="shared" si="160"/>
        <v>165.14285714285714</v>
      </c>
      <c r="B421" s="1">
        <f aca="true" t="shared" si="162" ref="B421:B434">B420+1</f>
        <v>1155</v>
      </c>
      <c r="C421" s="1">
        <f aca="true" t="shared" si="163" ref="C421:C434">C420+1</f>
        <v>1156</v>
      </c>
      <c r="D421" s="1">
        <f aca="true" t="shared" si="164" ref="D421:D434">D420+1</f>
        <v>1155</v>
      </c>
      <c r="E421" s="1">
        <f aca="true" t="shared" si="165" ref="E421:E434">E420+1</f>
        <v>1156</v>
      </c>
      <c r="G421" s="44"/>
      <c r="L421">
        <f t="shared" si="161"/>
        <v>1172</v>
      </c>
    </row>
    <row r="422" spans="1:12" ht="12.75">
      <c r="A422" s="121">
        <f t="shared" si="160"/>
        <v>165.28571428571428</v>
      </c>
      <c r="B422" s="1">
        <f t="shared" si="162"/>
        <v>1156</v>
      </c>
      <c r="C422" s="1">
        <f t="shared" si="163"/>
        <v>1157</v>
      </c>
      <c r="D422" s="1">
        <f t="shared" si="164"/>
        <v>1156</v>
      </c>
      <c r="E422" s="1">
        <f t="shared" si="165"/>
        <v>1157</v>
      </c>
      <c r="G422" s="44"/>
      <c r="L422">
        <f t="shared" si="161"/>
        <v>1173</v>
      </c>
    </row>
    <row r="423" spans="1:12" ht="12.75">
      <c r="A423" s="121">
        <f t="shared" si="160"/>
        <v>165.42857142857142</v>
      </c>
      <c r="B423" s="1">
        <f t="shared" si="162"/>
        <v>1157</v>
      </c>
      <c r="C423" s="1">
        <f t="shared" si="163"/>
        <v>1158</v>
      </c>
      <c r="D423" s="1">
        <f t="shared" si="164"/>
        <v>1157</v>
      </c>
      <c r="E423" s="1">
        <f t="shared" si="165"/>
        <v>1158</v>
      </c>
      <c r="G423" s="44"/>
      <c r="L423">
        <f t="shared" si="161"/>
        <v>1174</v>
      </c>
    </row>
    <row r="424" spans="1:12" ht="12.75">
      <c r="A424" s="121">
        <f t="shared" si="160"/>
        <v>165.57142857142858</v>
      </c>
      <c r="B424" s="1">
        <f t="shared" si="162"/>
        <v>1158</v>
      </c>
      <c r="C424" s="1">
        <f t="shared" si="163"/>
        <v>1159</v>
      </c>
      <c r="D424" s="1">
        <f t="shared" si="164"/>
        <v>1158</v>
      </c>
      <c r="E424" s="1">
        <f t="shared" si="165"/>
        <v>1159</v>
      </c>
      <c r="G424" s="44"/>
      <c r="L424">
        <f t="shared" si="161"/>
        <v>1175</v>
      </c>
    </row>
    <row r="425" spans="1:12" ht="12.75">
      <c r="A425" s="121">
        <f t="shared" si="160"/>
        <v>165.71428571428572</v>
      </c>
      <c r="B425" s="1">
        <f t="shared" si="162"/>
        <v>1159</v>
      </c>
      <c r="C425" s="1">
        <f t="shared" si="163"/>
        <v>1160</v>
      </c>
      <c r="D425" s="1">
        <f t="shared" si="164"/>
        <v>1159</v>
      </c>
      <c r="E425" s="1">
        <f t="shared" si="165"/>
        <v>1160</v>
      </c>
      <c r="G425" s="44"/>
      <c r="L425">
        <f t="shared" si="161"/>
        <v>1176</v>
      </c>
    </row>
    <row r="426" spans="1:12" ht="12.75">
      <c r="A426" s="121">
        <f t="shared" si="160"/>
        <v>165.85714285714286</v>
      </c>
      <c r="B426" s="1">
        <f t="shared" si="162"/>
        <v>1160</v>
      </c>
      <c r="C426" s="1">
        <f t="shared" si="163"/>
        <v>1161</v>
      </c>
      <c r="D426" s="1">
        <f t="shared" si="164"/>
        <v>1160</v>
      </c>
      <c r="E426" s="1">
        <f t="shared" si="165"/>
        <v>1161</v>
      </c>
      <c r="G426" s="44"/>
      <c r="L426">
        <f t="shared" si="161"/>
        <v>1177</v>
      </c>
    </row>
    <row r="427" spans="1:20" ht="12.75">
      <c r="A427" s="125">
        <f t="shared" si="160"/>
        <v>166</v>
      </c>
      <c r="B427" s="22">
        <f t="shared" si="162"/>
        <v>1161</v>
      </c>
      <c r="C427" s="22">
        <f t="shared" si="163"/>
        <v>1162</v>
      </c>
      <c r="D427" s="22">
        <f t="shared" si="164"/>
        <v>1161</v>
      </c>
      <c r="E427" s="22">
        <f t="shared" si="165"/>
        <v>1162</v>
      </c>
      <c r="F427" s="27"/>
      <c r="G427" s="41"/>
      <c r="H427" s="6"/>
      <c r="I427" s="27"/>
      <c r="J427" s="27"/>
      <c r="K427" s="27"/>
      <c r="L427" s="27">
        <f t="shared" si="161"/>
        <v>1178</v>
      </c>
      <c r="M427" s="27"/>
      <c r="N427" s="24"/>
      <c r="O427" s="27"/>
      <c r="P427" s="27"/>
      <c r="Q427" s="27"/>
      <c r="R427" s="27"/>
      <c r="S427" s="27"/>
      <c r="T427" s="24"/>
    </row>
    <row r="428" spans="1:12" ht="12.75">
      <c r="A428" s="121">
        <f t="shared" si="160"/>
        <v>166.14285714285714</v>
      </c>
      <c r="B428" s="1">
        <f t="shared" si="162"/>
        <v>1162</v>
      </c>
      <c r="C428" s="1">
        <f t="shared" si="163"/>
        <v>1163</v>
      </c>
      <c r="D428" s="1">
        <f t="shared" si="164"/>
        <v>1162</v>
      </c>
      <c r="E428" s="1">
        <f t="shared" si="165"/>
        <v>1163</v>
      </c>
      <c r="G428" s="44"/>
      <c r="L428">
        <f t="shared" si="161"/>
        <v>1179</v>
      </c>
    </row>
    <row r="429" spans="1:12" ht="12.75">
      <c r="A429" s="121">
        <f t="shared" si="160"/>
        <v>166.28571428571428</v>
      </c>
      <c r="B429" s="1">
        <f t="shared" si="162"/>
        <v>1163</v>
      </c>
      <c r="C429" s="1">
        <f t="shared" si="163"/>
        <v>1164</v>
      </c>
      <c r="D429" s="1">
        <f t="shared" si="164"/>
        <v>1163</v>
      </c>
      <c r="E429" s="1">
        <f t="shared" si="165"/>
        <v>1164</v>
      </c>
      <c r="G429" s="44"/>
      <c r="L429">
        <f t="shared" si="161"/>
        <v>1180</v>
      </c>
    </row>
    <row r="430" spans="1:12" ht="12.75">
      <c r="A430" s="121">
        <f t="shared" si="160"/>
        <v>166.42857142857142</v>
      </c>
      <c r="B430" s="1">
        <f t="shared" si="162"/>
        <v>1164</v>
      </c>
      <c r="C430" s="1">
        <f t="shared" si="163"/>
        <v>1165</v>
      </c>
      <c r="D430" s="1">
        <f t="shared" si="164"/>
        <v>1164</v>
      </c>
      <c r="E430" s="1">
        <f t="shared" si="165"/>
        <v>1165</v>
      </c>
      <c r="G430" s="44"/>
      <c r="L430">
        <f t="shared" si="161"/>
        <v>1181</v>
      </c>
    </row>
    <row r="431" spans="1:12" ht="12.75">
      <c r="A431" s="121">
        <f t="shared" si="160"/>
        <v>166.57142857142858</v>
      </c>
      <c r="B431" s="1">
        <f t="shared" si="162"/>
        <v>1165</v>
      </c>
      <c r="C431" s="1">
        <f t="shared" si="163"/>
        <v>1166</v>
      </c>
      <c r="D431" s="1">
        <f t="shared" si="164"/>
        <v>1165</v>
      </c>
      <c r="E431" s="1">
        <f t="shared" si="165"/>
        <v>1166</v>
      </c>
      <c r="G431" s="44"/>
      <c r="L431">
        <f t="shared" si="161"/>
        <v>1182</v>
      </c>
    </row>
    <row r="432" spans="1:12" ht="12.75">
      <c r="A432" s="121">
        <f t="shared" si="160"/>
        <v>166.71428571428572</v>
      </c>
      <c r="B432" s="1">
        <f t="shared" si="162"/>
        <v>1166</v>
      </c>
      <c r="C432" s="1">
        <f t="shared" si="163"/>
        <v>1167</v>
      </c>
      <c r="D432" s="1">
        <f t="shared" si="164"/>
        <v>1166</v>
      </c>
      <c r="E432" s="1">
        <f t="shared" si="165"/>
        <v>1167</v>
      </c>
      <c r="G432" s="44"/>
      <c r="J432" s="126">
        <f>D431-$D$197</f>
        <v>1335</v>
      </c>
      <c r="K432" s="5" t="s">
        <v>114</v>
      </c>
      <c r="L432">
        <f t="shared" si="161"/>
        <v>1183</v>
      </c>
    </row>
    <row r="433" spans="1:12" ht="12.75">
      <c r="A433" s="121">
        <f t="shared" si="160"/>
        <v>166.85714285714286</v>
      </c>
      <c r="B433" s="1">
        <f t="shared" si="162"/>
        <v>1167</v>
      </c>
      <c r="C433" s="1">
        <f t="shared" si="163"/>
        <v>1168</v>
      </c>
      <c r="D433" s="1">
        <f t="shared" si="164"/>
        <v>1167</v>
      </c>
      <c r="E433" s="1">
        <f t="shared" si="165"/>
        <v>1168</v>
      </c>
      <c r="G433" s="44"/>
      <c r="L433">
        <f t="shared" si="161"/>
        <v>1184</v>
      </c>
    </row>
    <row r="434" spans="1:20" ht="12.75">
      <c r="A434" s="125">
        <f t="shared" si="160"/>
        <v>167</v>
      </c>
      <c r="B434" s="22">
        <f t="shared" si="162"/>
        <v>1168</v>
      </c>
      <c r="C434" s="22">
        <f t="shared" si="163"/>
        <v>1169</v>
      </c>
      <c r="D434" s="22">
        <f t="shared" si="164"/>
        <v>1168</v>
      </c>
      <c r="E434" s="22">
        <f t="shared" si="165"/>
        <v>1169</v>
      </c>
      <c r="F434" s="27"/>
      <c r="G434" s="41"/>
      <c r="H434" s="6"/>
      <c r="I434" s="27"/>
      <c r="J434" s="27"/>
      <c r="K434" s="27"/>
      <c r="L434" s="27">
        <f>C434+16</f>
        <v>1185</v>
      </c>
      <c r="M434" s="27"/>
      <c r="N434" s="24"/>
      <c r="O434" s="27"/>
      <c r="P434" s="27"/>
      <c r="Q434" s="27"/>
      <c r="R434" s="27"/>
      <c r="S434" s="27"/>
      <c r="T434" s="24"/>
    </row>
    <row r="435" spans="1:7" ht="12.75">
      <c r="A435" s="127"/>
      <c r="B435" s="1"/>
      <c r="D435" s="1"/>
      <c r="G435" s="44"/>
    </row>
    <row r="436" spans="1:7" ht="12.75">
      <c r="A436" s="127"/>
      <c r="B436" s="1"/>
      <c r="D436" s="1"/>
      <c r="G436" s="44"/>
    </row>
    <row r="437" spans="1:22" ht="12.75">
      <c r="A437" s="39" t="s">
        <v>39</v>
      </c>
      <c r="B437" s="39"/>
      <c r="C437" s="39"/>
      <c r="D437" s="39"/>
      <c r="E437" s="39"/>
      <c r="F437" s="39"/>
      <c r="G437" s="39"/>
      <c r="H437" s="39"/>
      <c r="I437" s="39"/>
      <c r="J437" s="39"/>
      <c r="K437" s="39"/>
      <c r="L437" s="39"/>
      <c r="M437" s="39"/>
      <c r="N437" s="39"/>
      <c r="O437" s="39"/>
      <c r="P437" s="39"/>
      <c r="Q437" s="39"/>
      <c r="R437" s="39"/>
      <c r="S437" s="39"/>
      <c r="T437" s="39"/>
      <c r="U437" s="39"/>
      <c r="V437" s="39"/>
    </row>
    <row r="440" spans="2:7" ht="33.75">
      <c r="B440" s="128" t="s">
        <v>115</v>
      </c>
      <c r="C440" s="129"/>
      <c r="D440" s="129"/>
      <c r="E440" s="129"/>
      <c r="F440" s="128"/>
      <c r="G440" s="129"/>
    </row>
    <row r="441" ht="12.75">
      <c r="G441" s="44"/>
    </row>
    <row r="442" spans="1:20" ht="12.75">
      <c r="A442" s="125">
        <f aca="true" t="shared" si="166" ref="A442:A456">(1+B442)/7</f>
        <v>286</v>
      </c>
      <c r="B442" s="27">
        <f aca="true" t="shared" si="167" ref="B442:B448">B443-1</f>
        <v>2001</v>
      </c>
      <c r="C442" s="22">
        <v>2002</v>
      </c>
      <c r="D442" s="21">
        <f>A442+3</f>
        <v>289</v>
      </c>
      <c r="E442" s="22"/>
      <c r="F442" s="27"/>
      <c r="G442" s="41"/>
      <c r="H442" s="6"/>
      <c r="I442" s="27"/>
      <c r="J442" s="27"/>
      <c r="K442" s="27"/>
      <c r="L442" s="27">
        <f aca="true" t="shared" si="168" ref="L442:L448">L443-1</f>
        <v>2018</v>
      </c>
      <c r="M442" s="27"/>
      <c r="N442" s="24"/>
      <c r="O442" s="27"/>
      <c r="P442" s="27"/>
      <c r="Q442" s="27"/>
      <c r="R442" s="27"/>
      <c r="S442" s="27"/>
      <c r="T442" s="24"/>
    </row>
    <row r="443" spans="1:12" ht="12.75">
      <c r="A443" s="121">
        <f t="shared" si="166"/>
        <v>286.14285714285717</v>
      </c>
      <c r="B443">
        <f t="shared" si="167"/>
        <v>2002</v>
      </c>
      <c r="C443" s="1">
        <f aca="true" t="shared" si="169" ref="C443:C456">C442+1</f>
        <v>2003</v>
      </c>
      <c r="D443" s="3"/>
      <c r="G443" s="44"/>
      <c r="L443">
        <f t="shared" si="168"/>
        <v>2019</v>
      </c>
    </row>
    <row r="444" spans="1:12" ht="12.75">
      <c r="A444" s="121">
        <f t="shared" si="166"/>
        <v>286.2857142857143</v>
      </c>
      <c r="B444">
        <f t="shared" si="167"/>
        <v>2003</v>
      </c>
      <c r="C444" s="1">
        <f t="shared" si="169"/>
        <v>2004</v>
      </c>
      <c r="D444" s="3"/>
      <c r="G444" s="44"/>
      <c r="L444">
        <f t="shared" si="168"/>
        <v>2020</v>
      </c>
    </row>
    <row r="445" spans="1:12" ht="12.75">
      <c r="A445" s="121">
        <f t="shared" si="166"/>
        <v>286.42857142857144</v>
      </c>
      <c r="B445">
        <f t="shared" si="167"/>
        <v>2004</v>
      </c>
      <c r="C445" s="1">
        <f t="shared" si="169"/>
        <v>2005</v>
      </c>
      <c r="D445" s="3"/>
      <c r="G445" s="44"/>
      <c r="L445">
        <f t="shared" si="168"/>
        <v>2021</v>
      </c>
    </row>
    <row r="446" spans="1:12" ht="12.75">
      <c r="A446" s="121">
        <f t="shared" si="166"/>
        <v>286.57142857142856</v>
      </c>
      <c r="B446">
        <f t="shared" si="167"/>
        <v>2005</v>
      </c>
      <c r="C446" s="1">
        <f t="shared" si="169"/>
        <v>2006</v>
      </c>
      <c r="D446" s="3"/>
      <c r="G446" s="44"/>
      <c r="L446">
        <f t="shared" si="168"/>
        <v>2022</v>
      </c>
    </row>
    <row r="447" spans="1:12" ht="12.75">
      <c r="A447" s="121">
        <f t="shared" si="166"/>
        <v>286.7142857142857</v>
      </c>
      <c r="B447">
        <f t="shared" si="167"/>
        <v>2006</v>
      </c>
      <c r="C447" s="1">
        <f t="shared" si="169"/>
        <v>2007</v>
      </c>
      <c r="D447" s="3"/>
      <c r="G447" s="44"/>
      <c r="L447">
        <f t="shared" si="168"/>
        <v>2023</v>
      </c>
    </row>
    <row r="448" spans="1:12" ht="12.75">
      <c r="A448" s="121">
        <f t="shared" si="166"/>
        <v>286.85714285714283</v>
      </c>
      <c r="B448">
        <f t="shared" si="167"/>
        <v>2007</v>
      </c>
      <c r="C448" s="1">
        <f t="shared" si="169"/>
        <v>2008</v>
      </c>
      <c r="D448" s="3"/>
      <c r="G448" s="44"/>
      <c r="L448">
        <f t="shared" si="168"/>
        <v>2024</v>
      </c>
    </row>
    <row r="449" spans="1:20" ht="12.75">
      <c r="A449" s="125">
        <f t="shared" si="166"/>
        <v>287</v>
      </c>
      <c r="B449" s="130">
        <v>2008</v>
      </c>
      <c r="C449" s="22">
        <f t="shared" si="169"/>
        <v>2009</v>
      </c>
      <c r="D449" s="21">
        <f>A449+3</f>
        <v>290</v>
      </c>
      <c r="E449" s="22"/>
      <c r="F449" s="27"/>
      <c r="G449" s="41"/>
      <c r="H449" s="6"/>
      <c r="I449" s="27"/>
      <c r="J449" s="27"/>
      <c r="K449" s="27"/>
      <c r="L449" s="27">
        <v>2025</v>
      </c>
      <c r="M449" s="27"/>
      <c r="N449" s="24"/>
      <c r="O449" s="27"/>
      <c r="P449" s="27"/>
      <c r="Q449" s="27"/>
      <c r="R449" s="27"/>
      <c r="S449" s="27"/>
      <c r="T449" s="24"/>
    </row>
    <row r="450" spans="1:12" ht="12.75">
      <c r="A450" s="121">
        <f t="shared" si="166"/>
        <v>287.14285714285717</v>
      </c>
      <c r="B450">
        <f aca="true" t="shared" si="170" ref="B450:B456">B449+1</f>
        <v>2009</v>
      </c>
      <c r="C450" s="1">
        <f t="shared" si="169"/>
        <v>2010</v>
      </c>
      <c r="D450" s="3"/>
      <c r="G450" s="44"/>
      <c r="L450">
        <f aca="true" t="shared" si="171" ref="L450:L455">L451-1</f>
        <v>2019</v>
      </c>
    </row>
    <row r="451" spans="1:12" ht="12.75">
      <c r="A451" s="121">
        <f t="shared" si="166"/>
        <v>287.2857142857143</v>
      </c>
      <c r="B451">
        <f t="shared" si="170"/>
        <v>2010</v>
      </c>
      <c r="C451" s="1">
        <f t="shared" si="169"/>
        <v>2011</v>
      </c>
      <c r="D451" s="3"/>
      <c r="G451" s="44"/>
      <c r="L451">
        <f t="shared" si="171"/>
        <v>2020</v>
      </c>
    </row>
    <row r="452" spans="1:12" ht="12.75">
      <c r="A452" s="121">
        <f t="shared" si="166"/>
        <v>287.42857142857144</v>
      </c>
      <c r="B452">
        <f t="shared" si="170"/>
        <v>2011</v>
      </c>
      <c r="C452" s="1">
        <f t="shared" si="169"/>
        <v>2012</v>
      </c>
      <c r="D452" s="3"/>
      <c r="G452" s="44"/>
      <c r="L452">
        <f t="shared" si="171"/>
        <v>2021</v>
      </c>
    </row>
    <row r="453" spans="1:12" ht="12.75">
      <c r="A453" s="121">
        <f t="shared" si="166"/>
        <v>287.57142857142856</v>
      </c>
      <c r="B453">
        <f t="shared" si="170"/>
        <v>2012</v>
      </c>
      <c r="C453" s="1">
        <f t="shared" si="169"/>
        <v>2013</v>
      </c>
      <c r="D453" s="3"/>
      <c r="G453" s="44"/>
      <c r="K453" t="s">
        <v>116</v>
      </c>
      <c r="L453">
        <f t="shared" si="171"/>
        <v>2022</v>
      </c>
    </row>
    <row r="454" spans="1:12" ht="12.75">
      <c r="A454" s="121">
        <f t="shared" si="166"/>
        <v>287.7142857142857</v>
      </c>
      <c r="B454">
        <f t="shared" si="170"/>
        <v>2013</v>
      </c>
      <c r="C454" s="1">
        <f t="shared" si="169"/>
        <v>2014</v>
      </c>
      <c r="D454" s="3"/>
      <c r="G454" s="44"/>
      <c r="L454">
        <f t="shared" si="171"/>
        <v>2023</v>
      </c>
    </row>
    <row r="455" spans="1:12" ht="12.75">
      <c r="A455" s="121">
        <f t="shared" si="166"/>
        <v>287.85714285714283</v>
      </c>
      <c r="B455">
        <f t="shared" si="170"/>
        <v>2014</v>
      </c>
      <c r="C455" s="1">
        <f t="shared" si="169"/>
        <v>2015</v>
      </c>
      <c r="D455" s="3"/>
      <c r="G455" s="44"/>
      <c r="L455">
        <f t="shared" si="171"/>
        <v>2024</v>
      </c>
    </row>
    <row r="456" spans="1:20" ht="12.75">
      <c r="A456" s="125">
        <f t="shared" si="166"/>
        <v>288</v>
      </c>
      <c r="B456" s="27">
        <f t="shared" si="170"/>
        <v>2015</v>
      </c>
      <c r="C456" s="22">
        <f t="shared" si="169"/>
        <v>2016</v>
      </c>
      <c r="D456" s="21">
        <f>A456+3</f>
        <v>291</v>
      </c>
      <c r="E456" s="22"/>
      <c r="F456" s="27"/>
      <c r="G456" s="41"/>
      <c r="H456" s="6"/>
      <c r="I456" s="27"/>
      <c r="J456" s="27"/>
      <c r="K456" s="27"/>
      <c r="L456" s="27">
        <v>2025</v>
      </c>
      <c r="M456" s="27"/>
      <c r="N456" s="24"/>
      <c r="O456" s="27"/>
      <c r="P456" s="27"/>
      <c r="Q456" s="27"/>
      <c r="R456" s="27"/>
      <c r="S456" s="27"/>
      <c r="T456" s="24"/>
    </row>
  </sheetData>
  <mergeCells count="66">
    <mergeCell ref="B1:E1"/>
    <mergeCell ref="F1:H1"/>
    <mergeCell ref="N1:O1"/>
    <mergeCell ref="U1:U3"/>
    <mergeCell ref="Z1:Z3"/>
    <mergeCell ref="B2:E2"/>
    <mergeCell ref="F2:H2"/>
    <mergeCell ref="N2:O2"/>
    <mergeCell ref="B3:C3"/>
    <mergeCell ref="D3:E3"/>
    <mergeCell ref="V1:V3"/>
    <mergeCell ref="W1:W3"/>
    <mergeCell ref="X1:X3"/>
    <mergeCell ref="Y1:Y3"/>
    <mergeCell ref="I192:J192"/>
    <mergeCell ref="I194:J194"/>
    <mergeCell ref="L194:M194"/>
    <mergeCell ref="L195:M195"/>
    <mergeCell ref="L196:M196"/>
    <mergeCell ref="L197:M197"/>
    <mergeCell ref="L198:M198"/>
    <mergeCell ref="L199:M199"/>
    <mergeCell ref="I229:J229"/>
    <mergeCell ref="L229:M229"/>
    <mergeCell ref="I230:J230"/>
    <mergeCell ref="L230:M230"/>
    <mergeCell ref="I231:J231"/>
    <mergeCell ref="L231:M231"/>
    <mergeCell ref="I232:J232"/>
    <mergeCell ref="L232:M232"/>
    <mergeCell ref="I233:J233"/>
    <mergeCell ref="L233:M233"/>
    <mergeCell ref="I234:J234"/>
    <mergeCell ref="L234:M234"/>
    <mergeCell ref="I235:J235"/>
    <mergeCell ref="L235:M235"/>
    <mergeCell ref="I236:J236"/>
    <mergeCell ref="L236:M236"/>
    <mergeCell ref="I237:J237"/>
    <mergeCell ref="L237:M237"/>
    <mergeCell ref="P240:P246"/>
    <mergeCell ref="I241:J241"/>
    <mergeCell ref="L353:M353"/>
    <mergeCell ref="L354:M354"/>
    <mergeCell ref="I266:J266"/>
    <mergeCell ref="I267:J267"/>
    <mergeCell ref="L296:M296"/>
    <mergeCell ref="AA1:AB3"/>
    <mergeCell ref="AC1:AD3"/>
    <mergeCell ref="L297:M297"/>
    <mergeCell ref="L343:T345"/>
    <mergeCell ref="N271:T278"/>
    <mergeCell ref="L228:M228"/>
    <mergeCell ref="L200:M200"/>
    <mergeCell ref="L201:M201"/>
    <mergeCell ref="L226:M226"/>
    <mergeCell ref="L227:M227"/>
    <mergeCell ref="S74:S81"/>
    <mergeCell ref="L6:L14"/>
    <mergeCell ref="M6:M14"/>
    <mergeCell ref="N80:N85"/>
    <mergeCell ref="O85:O90"/>
    <mergeCell ref="P90:P95"/>
    <mergeCell ref="N55:N59"/>
    <mergeCell ref="Q63:Q67"/>
    <mergeCell ref="R63:R67"/>
  </mergeCells>
  <hyperlinks>
    <hyperlink ref="J82" r:id="rId1" display="http://ssnet.org/qrtrly/eng/04d/less11.html"/>
    <hyperlink ref="J163" r:id="rId2" display="http://ssnet.org/qrtrly/eng/04d/less11.html"/>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Yahweh Elohim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Herod the Great's years of reign vs. Julian year, Olympic years, and Josephus' biblical years</dc:title>
  <dc:subject/>
  <dc:creator>Owner</dc:creator>
  <cp:keywords/>
  <dc:description/>
  <cp:lastModifiedBy>Owner</cp:lastModifiedBy>
  <dcterms:created xsi:type="dcterms:W3CDTF">2008-01-06T05:47:39Z</dcterms:created>
  <dcterms:modified xsi:type="dcterms:W3CDTF">2008-11-06T09:55:16Z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